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👋 Start Here" sheetId="1" state="visible" r:id="rId1"/>
    <sheet xmlns:r="http://schemas.openxmlformats.org/officeDocument/2006/relationships" name="⚙️ Settings" sheetId="2" state="visible" r:id="rId2"/>
    <sheet xmlns:r="http://schemas.openxmlformats.org/officeDocument/2006/relationships" name="🏦 Assets" sheetId="3" state="visible" r:id="rId3"/>
    <sheet xmlns:r="http://schemas.openxmlformats.org/officeDocument/2006/relationships" name="📅 Monthly" sheetId="4" state="visible" r:id="rId4"/>
    <sheet xmlns:r="http://schemas.openxmlformats.org/officeDocument/2006/relationships" name="💰 Tax Lots" sheetId="5" state="visible" r:id="rId5"/>
    <sheet xmlns:r="http://schemas.openxmlformats.org/officeDocument/2006/relationships" name="₿ Dashboa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$#,##0"/>
    <numFmt numFmtId="165" formatCode="$#,##0.0000"/>
    <numFmt numFmtId="166" formatCode="#,##0.0000000"/>
    <numFmt numFmtId="167" formatCode="$#,##0.00"/>
    <numFmt numFmtId="168" formatCode="#,##0.00000000"/>
    <numFmt numFmtId="169" formatCode="0.0%"/>
  </numFmts>
  <fonts count="38">
    <font>
      <name val="Calibri"/>
      <family val="2"/>
      <color theme="1"/>
      <sz val="11"/>
      <scheme val="minor"/>
    </font>
    <font>
      <name val="Calibri"/>
      <b val="1"/>
      <color rgb="FF0f172a"/>
      <sz val="15"/>
    </font>
    <font>
      <name val="Calibri"/>
      <b val="1"/>
      <color rgb="FFcbd5e1"/>
      <sz val="10"/>
    </font>
    <font>
      <name val="Calibri"/>
      <b val="1"/>
      <color rgb="FFf59e0b"/>
      <sz val="11"/>
    </font>
    <font>
      <name val="Calibri"/>
      <color rgb="FF1f2937"/>
      <sz val="10"/>
    </font>
    <font>
      <name val="Calibri"/>
      <b val="1"/>
      <color rgb="FF059669"/>
      <sz val="11"/>
    </font>
    <font>
      <name val="Calibri"/>
      <b val="1"/>
      <color rgb="FF3b82f6"/>
      <sz val="11"/>
    </font>
    <font>
      <name val="Calibri"/>
      <b val="1"/>
      <color rgb="FF8b5cf6"/>
      <sz val="11"/>
    </font>
    <font>
      <name val="Calibri"/>
      <b val="1"/>
      <color rgb="FFef4444"/>
      <sz val="11"/>
    </font>
    <font>
      <name val="Calibri"/>
      <b val="1"/>
      <color rgb="FF0f172a"/>
      <sz val="14"/>
    </font>
    <font>
      <name val="Calibri"/>
      <b val="1"/>
      <color rgb="FFffffff"/>
      <sz val="10"/>
    </font>
    <font>
      <name val="Calibri"/>
      <b val="1"/>
      <color rgb="FFffffff"/>
      <sz val="9"/>
    </font>
    <font>
      <name val="Calibri"/>
      <b val="1"/>
      <color rgb="FFcbd5e1"/>
      <sz val="9"/>
    </font>
    <font>
      <name val="Calibri"/>
      <b val="1"/>
      <color rgb="FF111827"/>
      <sz val="10"/>
    </font>
    <font>
      <name val="Calibri"/>
      <color rgb="FF0000FF"/>
      <sz val="10"/>
    </font>
    <font>
      <name val="Calibri"/>
      <i val="1"/>
      <color rgb="FF92400e"/>
      <sz val="9"/>
    </font>
    <font>
      <name val="Calibri"/>
      <b val="1"/>
      <color rgb="FF0f172a"/>
      <sz val="13"/>
    </font>
    <font>
      <name val="Calibri"/>
      <i val="1"/>
      <color rgb="FF78350f"/>
      <sz val="10"/>
    </font>
    <font>
      <name val="Calibri"/>
      <b val="1"/>
      <color rgb="FF0f172a"/>
      <sz val="9"/>
    </font>
    <font>
      <name val="Calibri"/>
      <color rgb="FF92400e"/>
      <sz val="9"/>
    </font>
    <font>
      <name val="Calibri"/>
      <b val="1"/>
      <color rgb="FF78350f"/>
      <sz val="9"/>
    </font>
    <font>
      <name val="Calibri"/>
      <b val="1"/>
      <color rgb="FFf59e0b"/>
      <sz val="9"/>
    </font>
    <font>
      <name val="Calibri"/>
      <color rgb="FF6b7280"/>
      <sz val="9"/>
    </font>
    <font>
      <name val="Calibri"/>
      <color rgb="FF0d9488"/>
      <sz val="10"/>
    </font>
    <font>
      <name val="Calibri"/>
      <b val="1"/>
      <color rgb="FF059669"/>
      <sz val="10"/>
    </font>
    <font>
      <name val="Calibri"/>
      <b val="1"/>
      <color rgb="FF0f172a"/>
      <sz val="11"/>
    </font>
    <font>
      <name val="Calibri"/>
      <i val="1"/>
      <color rgb="FF6b7280"/>
      <sz val="10"/>
    </font>
    <font>
      <name val="Calibri"/>
      <b val="1"/>
      <color rgb="FFffffff"/>
      <sz val="11"/>
    </font>
    <font>
      <name val="Calibri"/>
      <b val="1"/>
      <color rgb="FF991b1b"/>
      <sz val="9"/>
    </font>
    <font>
      <name val="Calibri"/>
      <color rgb="FFDC2626"/>
      <sz val="10"/>
    </font>
    <font>
      <name val="Calibri"/>
      <color rgb="FFef4444"/>
      <sz val="10"/>
    </font>
    <font>
      <name val="Calibri"/>
      <b val="1"/>
      <color rgb="FF92400e"/>
      <sz val="9"/>
    </font>
    <font>
      <name val="Calibri"/>
      <color rgb="FF8b5cf6"/>
      <sz val="9"/>
    </font>
    <font>
      <name val="Calibri"/>
      <i val="1"/>
      <color rgb="FF6b7280"/>
      <sz val="9"/>
    </font>
    <font>
      <name val="Calibri"/>
      <b val="1"/>
      <color rgb="FF0f172a"/>
      <sz val="16"/>
    </font>
    <font>
      <name val="Calibri"/>
      <color rgb="FFcbd5e1"/>
      <sz val="8"/>
    </font>
    <font>
      <name val="Calibri"/>
      <b val="1"/>
      <color rgb="FFffffff"/>
      <sz val="14"/>
    </font>
    <font>
      <name val="Calibri"/>
      <b val="1"/>
      <color rgb="FFef4444"/>
      <sz val="10"/>
    </font>
  </fonts>
  <fills count="19">
    <fill>
      <patternFill/>
    </fill>
    <fill>
      <patternFill patternType="gray125"/>
    </fill>
    <fill>
      <patternFill patternType="solid">
        <fgColor rgb="FFf59e0b"/>
      </patternFill>
    </fill>
    <fill>
      <patternFill patternType="solid">
        <fgColor rgb="FF0f172a"/>
      </patternFill>
    </fill>
    <fill>
      <patternFill patternType="solid">
        <fgColor rgb="FF334155"/>
      </patternFill>
    </fill>
    <fill>
      <patternFill patternType="solid">
        <fgColor rgb="FFfef3c7"/>
      </patternFill>
    </fill>
    <fill>
      <patternFill patternType="solid">
        <fgColor rgb="FFf0fdf4"/>
      </patternFill>
    </fill>
    <fill>
      <patternFill patternType="solid">
        <fgColor rgb="FFeff6ff"/>
      </patternFill>
    </fill>
    <fill>
      <patternFill patternType="solid">
        <fgColor rgb="FFfaf5ff"/>
      </patternFill>
    </fill>
    <fill>
      <patternFill patternType="solid">
        <fgColor rgb="FFfff1f2"/>
      </patternFill>
    </fill>
    <fill>
      <patternFill patternType="solid">
        <fgColor rgb="FF1e293b"/>
      </patternFill>
    </fill>
    <fill>
      <patternFill patternType="solid">
        <fgColor rgb="FFffffff"/>
      </patternFill>
    </fill>
    <fill>
      <patternFill patternType="solid">
        <fgColor rgb="FF059669"/>
      </patternFill>
    </fill>
    <fill>
      <patternFill patternType="solid">
        <fgColor rgb="FFfffbeb"/>
      </patternFill>
    </fill>
    <fill>
      <patternFill patternType="solid">
        <fgColor rgb="FFef4444"/>
      </patternFill>
    </fill>
    <fill>
      <patternFill patternType="solid">
        <fgColor rgb="FFfee2e2"/>
      </patternFill>
    </fill>
    <fill>
      <patternFill patternType="solid">
        <fgColor rgb="FF10b981"/>
      </patternFill>
    </fill>
    <fill>
      <patternFill patternType="solid">
        <fgColor rgb="FF8b5cf6"/>
      </patternFill>
    </fill>
    <fill>
      <patternFill patternType="solid">
        <fgColor rgb="FF0d9488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 wrapText="1"/>
    </xf>
    <xf numFmtId="0" fontId="5" fillId="6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 wrapText="1"/>
    </xf>
    <xf numFmtId="0" fontId="6" fillId="7" borderId="0" applyAlignment="1" pivotButton="0" quotePrefix="0" xfId="0">
      <alignment horizontal="left" vertical="center"/>
    </xf>
    <xf numFmtId="0" fontId="4" fillId="7" borderId="0" applyAlignment="1" pivotButton="0" quotePrefix="0" xfId="0">
      <alignment horizontal="left" vertical="center" wrapText="1"/>
    </xf>
    <xf numFmtId="0" fontId="7" fillId="8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left" vertical="center" wrapText="1"/>
    </xf>
    <xf numFmtId="0" fontId="8" fillId="9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left" vertical="center"/>
    </xf>
    <xf numFmtId="0" fontId="11" fillId="10" borderId="1" applyAlignment="1" pivotButton="0" quotePrefix="0" xfId="0">
      <alignment horizontal="left" vertical="center"/>
    </xf>
    <xf numFmtId="0" fontId="11" fillId="10" borderId="1" applyAlignment="1" pivotButton="0" quotePrefix="0" xfId="0">
      <alignment horizontal="center" vertical="center"/>
    </xf>
    <xf numFmtId="0" fontId="12" fillId="10" borderId="1" applyAlignment="1" pivotButton="0" quotePrefix="0" xfId="0">
      <alignment horizontal="left" vertical="center"/>
    </xf>
    <xf numFmtId="0" fontId="13" fillId="5" borderId="1" applyAlignment="1" pivotButton="0" quotePrefix="0" xfId="0">
      <alignment horizontal="left" vertical="center"/>
    </xf>
    <xf numFmtId="1" fontId="14" fillId="7" borderId="1" applyAlignment="1" pivotButton="0" quotePrefix="0" xfId="0">
      <alignment horizontal="left" vertical="center"/>
    </xf>
    <xf numFmtId="0" fontId="15" fillId="5" borderId="1" applyAlignment="1" pivotButton="0" quotePrefix="0" xfId="0">
      <alignment horizontal="left" vertical="center" wrapText="1"/>
    </xf>
    <xf numFmtId="49" fontId="14" fillId="7" borderId="1" applyAlignment="1" pivotButton="0" quotePrefix="0" xfId="0">
      <alignment horizontal="left" vertical="center"/>
    </xf>
    <xf numFmtId="164" fontId="14" fillId="7" borderId="1" applyAlignment="1" pivotButton="0" quotePrefix="0" xfId="0">
      <alignment horizontal="left" vertical="center"/>
    </xf>
    <xf numFmtId="165" fontId="14" fillId="7" borderId="1" applyAlignment="1" pivotButton="0" quotePrefix="0" xfId="0">
      <alignment horizontal="left" vertical="center"/>
    </xf>
    <xf numFmtId="9" fontId="14" fillId="7" borderId="1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/>
    </xf>
    <xf numFmtId="0" fontId="17" fillId="5" borderId="0" applyAlignment="1" pivotButton="0" quotePrefix="0" xfId="0">
      <alignment horizontal="left" vertical="center" wrapText="1"/>
    </xf>
    <xf numFmtId="0" fontId="18" fillId="2" borderId="1" applyAlignment="1" pivotButton="0" quotePrefix="0" xfId="0">
      <alignment horizontal="center" vertical="center"/>
    </xf>
    <xf numFmtId="0" fontId="19" fillId="5" borderId="0" applyAlignment="1" pivotButton="0" quotePrefix="0" xfId="0">
      <alignment horizontal="center" vertical="center"/>
    </xf>
    <xf numFmtId="0" fontId="20" fillId="5" borderId="1" applyAlignment="1" pivotButton="0" quotePrefix="0" xfId="0">
      <alignment horizontal="left" vertical="center"/>
    </xf>
    <xf numFmtId="0" fontId="21" fillId="11" borderId="1" applyAlignment="1" pivotButton="0" quotePrefix="0" xfId="0">
      <alignment horizontal="center" vertical="center"/>
    </xf>
    <xf numFmtId="0" fontId="22" fillId="11" borderId="1" applyAlignment="1" pivotButton="0" quotePrefix="0" xfId="0">
      <alignment horizontal="left" vertical="center"/>
    </xf>
    <xf numFmtId="166" fontId="14" fillId="7" borderId="1" applyAlignment="1" pivotButton="0" quotePrefix="0" xfId="0">
      <alignment horizontal="right" vertical="center"/>
    </xf>
    <xf numFmtId="10" fontId="14" fillId="7" borderId="1" applyAlignment="1" pivotButton="0" quotePrefix="0" xfId="0">
      <alignment horizontal="right" vertical="center"/>
    </xf>
    <xf numFmtId="167" fontId="23" fillId="11" borderId="1" applyAlignment="1" pivotButton="0" quotePrefix="0" xfId="0">
      <alignment horizontal="right" vertical="center"/>
    </xf>
    <xf numFmtId="167" fontId="24" fillId="6" borderId="1" applyAlignment="1" pivotButton="0" quotePrefix="0" xfId="0">
      <alignment horizontal="right" vertical="center"/>
    </xf>
    <xf numFmtId="0" fontId="15" fillId="5" borderId="0" applyAlignment="1" pivotButton="0" quotePrefix="0" xfId="0">
      <alignment horizontal="left" vertical="center" wrapText="1"/>
    </xf>
    <xf numFmtId="0" fontId="21" fillId="5" borderId="1" applyAlignment="1" pivotButton="0" quotePrefix="0" xfId="0">
      <alignment horizontal="center" vertical="center"/>
    </xf>
    <xf numFmtId="0" fontId="22" fillId="5" borderId="1" applyAlignment="1" pivotButton="0" quotePrefix="0" xfId="0">
      <alignment horizontal="left" vertical="center"/>
    </xf>
    <xf numFmtId="167" fontId="23" fillId="5" borderId="1" applyAlignment="1" pivotButton="0" quotePrefix="0" xfId="0">
      <alignment horizontal="right" vertical="center"/>
    </xf>
    <xf numFmtId="0" fontId="25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10" fillId="12" borderId="0" applyAlignment="1" pivotButton="0" quotePrefix="0" xfId="0">
      <alignment horizontal="left" vertical="center"/>
    </xf>
    <xf numFmtId="167" fontId="14" fillId="7" borderId="1" applyAlignment="1" pivotButton="0" quotePrefix="0" xfId="0">
      <alignment horizontal="right" vertical="center"/>
    </xf>
    <xf numFmtId="167" fontId="26" fillId="13" borderId="1" applyAlignment="1" pivotButton="0" quotePrefix="0" xfId="0">
      <alignment horizontal="right" vertical="center"/>
    </xf>
    <xf numFmtId="0" fontId="27" fillId="12" borderId="1" applyAlignment="1" pivotButton="0" quotePrefix="0" xfId="0">
      <alignment horizontal="left" vertical="center"/>
    </xf>
    <xf numFmtId="167" fontId="27" fillId="12" borderId="1" applyAlignment="1" pivotButton="0" quotePrefix="0" xfId="0">
      <alignment horizontal="center" vertical="center"/>
    </xf>
    <xf numFmtId="167" fontId="10" fillId="12" borderId="1" applyAlignment="1" pivotButton="0" quotePrefix="0" xfId="0">
      <alignment horizontal="right" vertical="center"/>
    </xf>
    <xf numFmtId="0" fontId="27" fillId="4" borderId="0" applyAlignment="1" pivotButton="0" quotePrefix="0" xfId="0">
      <alignment horizontal="center" vertical="center"/>
    </xf>
    <xf numFmtId="0" fontId="10" fillId="14" borderId="0" applyAlignment="1" pivotButton="0" quotePrefix="0" xfId="0">
      <alignment horizontal="left" vertical="center"/>
    </xf>
    <xf numFmtId="0" fontId="11" fillId="14" borderId="1" applyAlignment="1" pivotButton="0" quotePrefix="0" xfId="0">
      <alignment horizontal="center" vertical="center"/>
    </xf>
    <xf numFmtId="0" fontId="28" fillId="15" borderId="1" applyAlignment="1" pivotButton="0" quotePrefix="0" xfId="0">
      <alignment horizontal="left" vertical="center"/>
    </xf>
    <xf numFmtId="167" fontId="29" fillId="9" borderId="1" applyAlignment="1" pivotButton="0" quotePrefix="0" xfId="0">
      <alignment horizontal="right" vertical="center"/>
    </xf>
    <xf numFmtId="167" fontId="30" fillId="15" borderId="1" applyAlignment="1" pivotButton="0" quotePrefix="0" xfId="0">
      <alignment horizontal="right" vertical="center"/>
    </xf>
    <xf numFmtId="0" fontId="27" fillId="14" borderId="1" applyAlignment="1" pivotButton="0" quotePrefix="0" xfId="0">
      <alignment horizontal="left" vertical="center"/>
    </xf>
    <xf numFmtId="167" fontId="27" fillId="14" borderId="1" applyAlignment="1" pivotButton="0" quotePrefix="0" xfId="0">
      <alignment horizontal="center" vertical="center"/>
    </xf>
    <xf numFmtId="0" fontId="27" fillId="3" borderId="1" applyAlignment="1" pivotButton="0" quotePrefix="0" xfId="0">
      <alignment horizontal="left" vertical="center"/>
    </xf>
    <xf numFmtId="167" fontId="27" fillId="3" borderId="1" applyAlignment="1" pivotButton="0" quotePrefix="0" xfId="0">
      <alignment horizontal="center" vertical="center"/>
    </xf>
    <xf numFmtId="0" fontId="31" fillId="5" borderId="0" applyAlignment="1" pivotButton="0" quotePrefix="0" xfId="0">
      <alignment horizontal="center" vertical="center"/>
    </xf>
    <xf numFmtId="0" fontId="14" fillId="7" borderId="1" pivotButton="0" quotePrefix="0" xfId="0"/>
    <xf numFmtId="168" fontId="14" fillId="7" borderId="1" pivotButton="0" quotePrefix="0" xfId="0"/>
    <xf numFmtId="167" fontId="14" fillId="7" borderId="1" pivotButton="0" quotePrefix="0" xfId="0"/>
    <xf numFmtId="167" fontId="24" fillId="6" borderId="1" pivotButton="0" quotePrefix="0" xfId="0"/>
    <xf numFmtId="0" fontId="32" fillId="8" borderId="1" pivotButton="0" quotePrefix="0" xfId="0"/>
    <xf numFmtId="167" fontId="22" fillId="11" borderId="1" pivotButton="0" quotePrefix="0" xfId="0"/>
    <xf numFmtId="0" fontId="33" fillId="11" borderId="0" applyAlignment="1" pivotButton="0" quotePrefix="0" xfId="0">
      <alignment horizontal="left" vertical="center"/>
    </xf>
    <xf numFmtId="167" fontId="22" fillId="5" borderId="1" pivotButton="0" quotePrefix="0" xfId="0"/>
    <xf numFmtId="0" fontId="33" fillId="5" borderId="0" applyAlignment="1" pivotButton="0" quotePrefix="0" xfId="0">
      <alignment horizontal="left" vertical="center"/>
    </xf>
    <xf numFmtId="167" fontId="0" fillId="5" borderId="1" pivotButton="0" quotePrefix="0" xfId="0"/>
    <xf numFmtId="167" fontId="0" fillId="11" borderId="1" pivotButton="0" quotePrefix="0" xfId="0"/>
    <xf numFmtId="0" fontId="34" fillId="2" borderId="0" applyAlignment="1" pivotButton="0" quotePrefix="0" xfId="0">
      <alignment horizontal="center" vertical="center"/>
    </xf>
    <xf numFmtId="0" fontId="35" fillId="3" borderId="0" applyAlignment="1" pivotButton="0" quotePrefix="0" xfId="0">
      <alignment horizontal="center" vertical="center"/>
    </xf>
    <xf numFmtId="167" fontId="36" fillId="12" borderId="0" applyAlignment="1" pivotButton="0" quotePrefix="0" xfId="0">
      <alignment horizontal="center" vertical="center"/>
    </xf>
    <xf numFmtId="167" fontId="36" fillId="14" borderId="0" applyAlignment="1" pivotButton="0" quotePrefix="0" xfId="0">
      <alignment horizontal="center" vertical="center"/>
    </xf>
    <xf numFmtId="167" fontId="36" fillId="2" borderId="0" applyAlignment="1" pivotButton="0" quotePrefix="0" xfId="0">
      <alignment horizontal="center" vertical="center"/>
    </xf>
    <xf numFmtId="169" fontId="36" fillId="4" borderId="0" applyAlignment="1" pivotButton="0" quotePrefix="0" xfId="0">
      <alignment horizontal="center" vertical="center"/>
    </xf>
    <xf numFmtId="164" fontId="36" fillId="16" borderId="0" applyAlignment="1" pivotButton="0" quotePrefix="0" xfId="0">
      <alignment horizontal="center" vertical="center"/>
    </xf>
    <xf numFmtId="169" fontId="36" fillId="17" borderId="0" applyAlignment="1" pivotButton="0" quotePrefix="0" xfId="0">
      <alignment horizontal="center" vertical="center"/>
    </xf>
    <xf numFmtId="164" fontId="36" fillId="18" borderId="0" applyAlignment="1" pivotButton="0" quotePrefix="0" xfId="0">
      <alignment horizontal="center" vertical="center"/>
    </xf>
    <xf numFmtId="164" fontId="36" fillId="14" borderId="0" applyAlignment="1" pivotButton="0" quotePrefix="0" xfId="0">
      <alignment horizontal="center" vertical="center"/>
    </xf>
    <xf numFmtId="0" fontId="0" fillId="10" borderId="0" pivotButton="0" quotePrefix="0" xfId="0"/>
    <xf numFmtId="0" fontId="18" fillId="2" borderId="1" applyAlignment="1" pivotButton="0" quotePrefix="0" xfId="0">
      <alignment horizontal="left" vertical="center"/>
    </xf>
    <xf numFmtId="167" fontId="37" fillId="9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color rgb="FF059669"/>
      </font>
      <fill>
        <patternFill patternType="solid">
          <fgColor rgb="FFf0fdf4"/>
        </patternFill>
      </fill>
    </dxf>
    <dxf>
      <font>
        <color rgb="FFef4444"/>
      </font>
      <fill>
        <patternFill patternType="solid">
          <fgColor rgb="FFfff1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44" customWidth="1" min="3" max="3"/>
    <col width="14" customWidth="1" min="4" max="4"/>
  </cols>
  <sheetData>
    <row r="1" ht="38" customHeight="1">
      <c r="A1" s="1" t="inlineStr">
        <is>
          <t>CRYPTO &amp; DIGITAL ASSET INCOME TRACKER 2026  ·  EarnifyHub.com</t>
        </is>
      </c>
    </row>
    <row r="2" ht="22" customHeight="1">
      <c r="A2" s="2" t="inlineStr">
        <is>
          <t>Track staking, DeFi, NFTs, airdrops &amp; gas fees  ·  Includes tax lot register  ·  All formulas pre-built</t>
        </is>
      </c>
    </row>
    <row r="3" ht="18" customHeight="1">
      <c r="A3" s="3" t="n"/>
    </row>
    <row r="7" ht="64" customHeight="1">
      <c r="B7" s="4" t="inlineStr">
        <is>
          <t>STEP 1 ⚙️ Settings</t>
        </is>
      </c>
      <c r="C7" s="5" t="inlineStr">
        <is>
          <t>Open '⚙️ Settings' tab.
• Enter ETH, SOL, BTC current prices (update monthly)
• Set your base currency
• Choose tax method: FIFO or LIFO
Tip: Bookmark coinmarketcap.com — update prices on the 1st of each month.</t>
        </is>
      </c>
    </row>
    <row r="8" ht="64" customHeight="1">
      <c r="B8" s="6" t="inlineStr">
        <is>
          <t>STEP 2 🏦 Assets</t>
        </is>
      </c>
      <c r="C8" s="7" t="inlineStr">
        <is>
          <t>Open '🏦 Assets' tab.
• Rename asset rows to your actual holdings (e.g. 'My ETH – Coinbase')
• Enter token balance (how many tokens you hold)
• Enter APY/APR (find on your staking platform dashboard)
• The USD value calculates automatically using your prices from Settings</t>
        </is>
      </c>
    </row>
    <row r="9" ht="64" customHeight="1">
      <c r="B9" s="8" t="inlineStr">
        <is>
          <t>STEP 3 📅 Monthly</t>
        </is>
      </c>
      <c r="C9" s="9" t="inlineStr">
        <is>
          <t>Open '📅 Monthly' tab.
• Each month, enter the USD value of rewards RECEIVED (not accrued)
• Enter gas fees paid that month in the Gas section
• Use your exchange's 'Earn' or 'Rewards' history page for exact figures
Tip: Download your monthly CSV from Coinbase/Kraken and sum the reward column.</t>
        </is>
      </c>
    </row>
    <row r="10" ht="64" customHeight="1">
      <c r="B10" s="10" t="inlineStr">
        <is>
          <t>STEP 4 ₿ Dashboard</t>
        </is>
      </c>
      <c r="C10" s="11" t="inlineStr">
        <is>
          <t>Open '₿ Dashboard' tab.
• All KPIs auto-update from your Monthly entries
• Net Profit = Total Rewards minus Gas Fees
• 'Best Protocol' shows which asset is generating the most income
• Check monthly to see if your staking positions are worth holding</t>
        </is>
      </c>
    </row>
    <row r="11" ht="64" customHeight="1">
      <c r="B11" s="12" t="inlineStr">
        <is>
          <t>STEP 5 💰 Tax Lots</t>
        </is>
      </c>
      <c r="C11" s="13" t="inlineStr">
        <is>
          <t>Open '💰 Tax Lots' tab.
• Log every crypto purchase date, amount, and cost basis
• When you sell, log the sale price — the gain/loss calculates automatically
• The 'Term' column automatically flags Short Term vs Long Term
• Export this sheet for your accountant or crypto tax software</t>
        </is>
      </c>
    </row>
  </sheetData>
  <mergeCells count="13">
    <mergeCell ref="A1:D1"/>
    <mergeCell ref="B8"/>
    <mergeCell ref="C7:D7"/>
    <mergeCell ref="B9"/>
    <mergeCell ref="C10:D10"/>
    <mergeCell ref="C11:D11"/>
    <mergeCell ref="A3:D3"/>
    <mergeCell ref="B7"/>
    <mergeCell ref="B11"/>
    <mergeCell ref="B10"/>
    <mergeCell ref="A2:D2"/>
    <mergeCell ref="C9:D9"/>
    <mergeCell ref="C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0" customWidth="1" min="3" max="3"/>
    <col width="36" customWidth="1" min="4" max="4"/>
  </cols>
  <sheetData>
    <row r="1" ht="34" customHeight="1">
      <c r="A1" s="14" t="inlineStr">
        <is>
          <t>⚙️  CRYPTO TRACKER SETTINGS</t>
        </is>
      </c>
    </row>
    <row r="2" ht="22" customHeight="1">
      <c r="A2" s="2" t="inlineStr">
        <is>
          <t>Edit BLUE cells. Update token prices monthly for accurate USD valuations.</t>
        </is>
      </c>
    </row>
    <row r="3" ht="18" customHeight="1">
      <c r="A3" s="15" t="inlineStr">
        <is>
          <t>GLOBAL SETTINGS</t>
        </is>
      </c>
    </row>
    <row r="4" ht="22" customHeight="1">
      <c r="B4" s="16" t="inlineStr">
        <is>
          <t>Setting</t>
        </is>
      </c>
      <c r="C4" s="17" t="inlineStr">
        <is>
          <t>Value</t>
        </is>
      </c>
      <c r="D4" s="18" t="inlineStr">
        <is>
          <t>How to find this</t>
        </is>
      </c>
    </row>
    <row r="5" ht="26" customHeight="1">
      <c r="B5" s="19" t="inlineStr">
        <is>
          <t>Tracking Year</t>
        </is>
      </c>
      <c r="C5" s="20" t="n">
        <v>2026</v>
      </c>
      <c r="D5" s="21" t="inlineStr">
        <is>
          <t>Current year. Update each January.</t>
        </is>
      </c>
    </row>
    <row r="6" ht="26" customHeight="1">
      <c r="B6" s="19" t="inlineStr">
        <is>
          <t>Base Currency</t>
        </is>
      </c>
      <c r="C6" s="22" t="inlineStr">
        <is>
          <t>USD</t>
        </is>
      </c>
      <c r="D6" s="21" t="inlineStr">
        <is>
          <t>USD / GBP / EUR / NGN — all values will be in this currency.</t>
        </is>
      </c>
    </row>
    <row r="7" ht="26" customHeight="1">
      <c r="B7" s="19" t="inlineStr">
        <is>
          <t>ETH Price (USD)</t>
        </is>
      </c>
      <c r="C7" s="23" t="n">
        <v>3200</v>
      </c>
      <c r="D7" s="21" t="inlineStr">
        <is>
          <t>coinmarketcap.com/currencies/ethereum — update 1st of each month</t>
        </is>
      </c>
    </row>
    <row r="8" ht="26" customHeight="1">
      <c r="B8" s="19" t="inlineStr">
        <is>
          <t>SOL Price (USD)</t>
        </is>
      </c>
      <c r="C8" s="23" t="n">
        <v>155</v>
      </c>
      <c r="D8" s="21" t="inlineStr">
        <is>
          <t>coinmarketcap.com/currencies/solana</t>
        </is>
      </c>
    </row>
    <row r="9" ht="26" customHeight="1">
      <c r="B9" s="19" t="inlineStr">
        <is>
          <t>BTC Price (USD)</t>
        </is>
      </c>
      <c r="C9" s="23" t="n">
        <v>87000</v>
      </c>
      <c r="D9" s="21" t="inlineStr">
        <is>
          <t>coinmarketcap.com/currencies/bitcoin</t>
        </is>
      </c>
    </row>
    <row r="10" ht="26" customHeight="1">
      <c r="B10" s="19" t="inlineStr">
        <is>
          <t>ADA Price (USD)</t>
        </is>
      </c>
      <c r="C10" s="24" t="n">
        <v>0.62</v>
      </c>
      <c r="D10" s="21" t="inlineStr">
        <is>
          <t>coinmarketcap.com/currencies/cardano</t>
        </is>
      </c>
    </row>
    <row r="11" ht="26" customHeight="1">
      <c r="B11" s="19" t="inlineStr">
        <is>
          <t>BNB Price (USD)</t>
        </is>
      </c>
      <c r="C11" s="23" t="n">
        <v>410</v>
      </c>
      <c r="D11" s="21" t="inlineStr">
        <is>
          <t>coinmarketcap.com/currencies/bnb</t>
        </is>
      </c>
    </row>
    <row r="12" ht="26" customHeight="1">
      <c r="B12" s="19" t="inlineStr">
        <is>
          <t>Estimated Tax Rate</t>
        </is>
      </c>
      <c r="C12" s="25" t="n">
        <v>0.25</v>
      </c>
      <c r="D12" s="21" t="inlineStr">
        <is>
          <t>Your marginal tax rate. Crypto rewards = ordinary income in most jurisdictions.</t>
        </is>
      </c>
    </row>
    <row r="13" ht="26" customHeight="1">
      <c r="B13" s="19" t="inlineStr">
        <is>
          <t>Tax Method</t>
        </is>
      </c>
      <c r="C13" s="22" t="inlineStr">
        <is>
          <t>FIFO</t>
        </is>
      </c>
      <c r="D13" s="21" t="inlineStr">
        <is>
          <t>FIFO = First In First Out (most common). LIFO = Last In First Out. Ask your accountant.</t>
        </is>
      </c>
    </row>
  </sheetData>
  <mergeCells count="3">
    <mergeCell ref="A1:D1"/>
    <mergeCell ref="A3:D3"/>
    <mergeCell ref="A2:D2"/>
  </mergeCells>
  <dataValidations count="1">
    <dataValidation sqref="C13" showDropDown="0" showInputMessage="0" showErrorMessage="0" allowBlank="1" type="list">
      <formula1>"FIFO,LIFO,Specific Identification"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12" customWidth="1" min="3" max="3"/>
    <col width="12" customWidth="1" min="4" max="4"/>
    <col width="16" customWidth="1" min="5" max="5"/>
    <col width="12" customWidth="1" min="6" max="6"/>
    <col width="14" customWidth="1" min="7" max="7"/>
    <col width="16" customWidth="1" min="8" max="8"/>
    <col width="18" customWidth="1" min="9" max="9"/>
  </cols>
  <sheetData>
    <row r="1" ht="36" customHeight="1">
      <c r="A1" s="26" t="inlineStr">
        <is>
          <t>🏦  ASSET CONFIGURATION &amp; CURRENT HOLDINGS</t>
        </is>
      </c>
    </row>
    <row r="2" ht="22" customHeight="1">
      <c r="A2" s="2" t="inlineStr">
        <is>
          <t>Enter your balances in BLUE cells. USD values calculate automatically using prices from Settings.</t>
        </is>
      </c>
    </row>
    <row r="3" ht="50" customHeight="1">
      <c r="A3" s="27" t="inlineStr">
        <is>
          <t>HOW TO FILL THIS IN:
• Name: Use specific names like "ETH – Coinbase" or "SOL – Phantom Wallet" so you know exactly where each position is
• Balance: How many tokens you hold RIGHT NOW (not what you've earned — that goes in Monthly)
• APY/APR: Find this on your platform's earn/staking dashboard. Update when rates change.
• USD Value: Auto-calculated as Balance × Token Price from Settings sheet
DIFFERENCE BETWEEN BALANCE vs REWARDS: Balance = what you hold. Rewards = what you earn each month (goes in Monthly tab).</t>
        </is>
      </c>
    </row>
    <row r="4" ht="22" customHeight="1">
      <c r="B4" s="28" t="inlineStr">
        <is>
          <t>Asset Name</t>
        </is>
      </c>
      <c r="C4" s="28" t="inlineStr">
        <is>
          <t>Token</t>
        </is>
      </c>
      <c r="D4" s="17" t="inlineStr">
        <is>
          <t>Platform</t>
        </is>
      </c>
      <c r="E4" s="28" t="inlineStr">
        <is>
          <t>Token Balance</t>
        </is>
      </c>
      <c r="F4" s="28" t="inlineStr">
        <is>
          <t>APY/APR</t>
        </is>
      </c>
      <c r="G4" s="17" t="inlineStr">
        <is>
          <t>Token Price ($)</t>
        </is>
      </c>
      <c r="H4" s="28" t="inlineStr">
        <is>
          <t>USD Value ($)</t>
        </is>
      </c>
      <c r="I4" s="29" t="inlineStr">
        <is>
          <t>Notes / Where Held</t>
        </is>
      </c>
    </row>
    <row r="5">
      <c r="B5" s="30" t="inlineStr">
        <is>
          <t>ETH Staking – Coinbase</t>
        </is>
      </c>
      <c r="C5" s="31" t="inlineStr">
        <is>
          <t>ETH</t>
        </is>
      </c>
      <c r="D5" s="32" t="inlineStr">
        <is>
          <t>Coinbase</t>
        </is>
      </c>
      <c r="E5" s="33" t="n">
        <v>2.5</v>
      </c>
      <c r="F5" s="34" t="n">
        <v>0.0425</v>
      </c>
      <c r="G5" s="35">
        <f>'⚙️ Settings'!C7</f>
        <v/>
      </c>
      <c r="H5" s="36">
        <f>E5*G5</f>
        <v/>
      </c>
      <c r="I5" s="37" t="inlineStr">
        <is>
          <t>Main staking position. Auto-compounding on Coinbase. No lock-up.</t>
        </is>
      </c>
    </row>
    <row r="6">
      <c r="B6" s="30" t="inlineStr">
        <is>
          <t>SOL Staking – Phantom</t>
        </is>
      </c>
      <c r="C6" s="38" t="inlineStr">
        <is>
          <t>SOL</t>
        </is>
      </c>
      <c r="D6" s="39" t="inlineStr">
        <is>
          <t>Phantom Wallet</t>
        </is>
      </c>
      <c r="E6" s="33" t="n">
        <v>15</v>
      </c>
      <c r="F6" s="34" t="n">
        <v>0.068</v>
      </c>
      <c r="G6" s="40">
        <f>'⚙️ Settings'!C8</f>
        <v/>
      </c>
      <c r="H6" s="36">
        <f>E6*G6</f>
        <v/>
      </c>
      <c r="I6" s="37" t="inlineStr">
        <is>
          <t>Staked via native Phantom validator. Unstaking takes ~2-3 days.</t>
        </is>
      </c>
    </row>
    <row r="7">
      <c r="B7" s="30" t="inlineStr">
        <is>
          <t>ADA Staking – Daedalus</t>
        </is>
      </c>
      <c r="C7" s="31" t="inlineStr">
        <is>
          <t>ADA</t>
        </is>
      </c>
      <c r="D7" s="32" t="inlineStr">
        <is>
          <t>Daedalus</t>
        </is>
      </c>
      <c r="E7" s="33" t="n">
        <v>500</v>
      </c>
      <c r="F7" s="34" t="n">
        <v>0.035</v>
      </c>
      <c r="G7" s="35">
        <f>'⚙️ Settings'!C10</f>
        <v/>
      </c>
      <c r="H7" s="36">
        <f>E7*G7</f>
        <v/>
      </c>
      <c r="I7" s="37" t="inlineStr">
        <is>
          <t>Delegated to BLOOM pool. Rewards every ~5 days (1 epoch).</t>
        </is>
      </c>
    </row>
    <row r="8">
      <c r="B8" s="30" t="inlineStr">
        <is>
          <t>Uniswap V3 ETH/USDC</t>
        </is>
      </c>
      <c r="C8" s="38" t="inlineStr">
        <is>
          <t>ETH</t>
        </is>
      </c>
      <c r="D8" s="39" t="inlineStr">
        <is>
          <t>Uniswap V3</t>
        </is>
      </c>
      <c r="E8" s="33" t="n">
        <v>0.8</v>
      </c>
      <c r="F8" s="34" t="n">
        <v>0.18</v>
      </c>
      <c r="G8" s="40">
        <f>'⚙️ Settings'!C7</f>
        <v/>
      </c>
      <c r="H8" s="36">
        <f>E8*G8</f>
        <v/>
      </c>
      <c r="I8" s="37" t="inlineStr">
        <is>
          <t>Concentrated liquidity position in $2800-$3500 range. Monitor for IL.</t>
        </is>
      </c>
    </row>
    <row r="9">
      <c r="B9" s="30" t="inlineStr">
        <is>
          <t>PancakeSwap BNB/CAKE</t>
        </is>
      </c>
      <c r="C9" s="31" t="inlineStr">
        <is>
          <t>BNB</t>
        </is>
      </c>
      <c r="D9" s="32" t="inlineStr">
        <is>
          <t>PancakeSwap</t>
        </is>
      </c>
      <c r="E9" s="33" t="n">
        <v>3.2</v>
      </c>
      <c r="F9" s="34" t="n">
        <v>0.095</v>
      </c>
      <c r="G9" s="35">
        <f>'⚙️ Settings'!C11</f>
        <v/>
      </c>
      <c r="H9" s="36">
        <f>E9*G9</f>
        <v/>
      </c>
      <c r="I9" s="37" t="inlineStr">
        <is>
          <t>Auto-compounding pool. Higher risk — check impermanent loss monthly.</t>
        </is>
      </c>
    </row>
    <row r="10">
      <c r="B10" s="30" t="inlineStr">
        <is>
          <t>Aave USDC Lending</t>
        </is>
      </c>
      <c r="C10" s="38" t="inlineStr">
        <is>
          <t>USDC</t>
        </is>
      </c>
      <c r="D10" s="39" t="inlineStr">
        <is>
          <t>Aave v3</t>
        </is>
      </c>
      <c r="E10" s="33" t="n">
        <v>1500</v>
      </c>
      <c r="F10" s="34" t="n">
        <v>0.052</v>
      </c>
      <c r="G10" s="40">
        <f>1</f>
        <v/>
      </c>
      <c r="H10" s="36">
        <f>E10*G10</f>
        <v/>
      </c>
      <c r="I10" s="37" t="inlineStr">
        <is>
          <t>Stablecoin lending — no price risk. Rate varies 3-8%. Always in USD.</t>
        </is>
      </c>
    </row>
    <row r="11">
      <c r="B11" s="30" t="inlineStr">
        <is>
          <t>Compound USDT</t>
        </is>
      </c>
      <c r="C11" s="31" t="inlineStr">
        <is>
          <t>USDT</t>
        </is>
      </c>
      <c r="D11" s="32" t="inlineStr">
        <is>
          <t>Compound v3</t>
        </is>
      </c>
      <c r="E11" s="33" t="n">
        <v>800</v>
      </c>
      <c r="F11" s="34" t="n">
        <v>0.038</v>
      </c>
      <c r="G11" s="35">
        <f>1</f>
        <v/>
      </c>
      <c r="H11" s="36">
        <f>E11*G11</f>
        <v/>
      </c>
      <c r="I11" s="37" t="inlineStr">
        <is>
          <t>Similar to Aave. Rate slightly lower but protocol is more battle-tested.</t>
        </is>
      </c>
    </row>
    <row r="12">
      <c r="B12" s="30" t="inlineStr">
        <is>
          <t>NFT Collection 1 – Royalties</t>
        </is>
      </c>
      <c r="C12" s="38" t="inlineStr">
        <is>
          <t>ETH</t>
        </is>
      </c>
      <c r="D12" s="39" t="inlineStr">
        <is>
          <t>OpenSea</t>
        </is>
      </c>
      <c r="E12" s="33" t="n">
        <v>0</v>
      </c>
      <c r="F12" s="34" t="n">
        <v>0</v>
      </c>
      <c r="G12" s="40">
        <f>'⚙️ Settings'!C7</f>
        <v/>
      </c>
      <c r="H12" s="36">
        <f>E12*G12</f>
        <v/>
      </c>
      <c r="I12" s="37" t="inlineStr">
        <is>
          <t>Enter your NFT collection address. Royalties = % of secondary sales.</t>
        </is>
      </c>
    </row>
    <row r="13">
      <c r="B13" s="30" t="inlineStr">
        <is>
          <t>Airdrops &amp; Misc Rewards</t>
        </is>
      </c>
      <c r="C13" s="31" t="inlineStr">
        <is>
          <t>Various</t>
        </is>
      </c>
      <c r="D13" s="32" t="inlineStr">
        <is>
          <t>Various</t>
        </is>
      </c>
      <c r="E13" s="33" t="n">
        <v>0</v>
      </c>
      <c r="F13" s="34" t="n">
        <v>0</v>
      </c>
      <c r="G13" s="35">
        <f>1</f>
        <v/>
      </c>
      <c r="H13" s="36">
        <f>E13*G13</f>
        <v/>
      </c>
      <c r="I13" s="37" t="inlineStr">
        <is>
          <t>Log one-time airdrops, referral bonuses, retroactive rewards here.</t>
        </is>
      </c>
    </row>
    <row r="14">
      <c r="B14" s="30" t="inlineStr">
        <is>
          <t>Future Position (add yours)</t>
        </is>
      </c>
      <c r="C14" s="38" t="inlineStr">
        <is>
          <t>—</t>
        </is>
      </c>
      <c r="D14" s="39" t="inlineStr">
        <is>
          <t>—</t>
        </is>
      </c>
      <c r="E14" s="33" t="n">
        <v>0</v>
      </c>
      <c r="F14" s="34" t="n">
        <v>0</v>
      </c>
      <c r="G14" s="40">
        <f>1</f>
        <v/>
      </c>
      <c r="H14" s="36">
        <f>E14*G14</f>
        <v/>
      </c>
      <c r="I14" s="37" t="inlineStr">
        <is>
          <t>Replace this row with your next crypto income position.</t>
        </is>
      </c>
    </row>
    <row r="15">
      <c r="B15" s="41" t="inlineStr">
        <is>
          <t>TOTAL PORTFOLIO VALUE</t>
        </is>
      </c>
      <c r="C15" s="42" t="n"/>
      <c r="D15" s="42" t="n"/>
      <c r="E15" s="42" t="n"/>
      <c r="F15" s="42" t="n"/>
      <c r="G15" s="42" t="n"/>
      <c r="H15" s="36">
        <f>SUM(H5:H14)</f>
        <v/>
      </c>
    </row>
  </sheetData>
  <mergeCells count="3">
    <mergeCell ref="A1:I1"/>
    <mergeCell ref="A3:I3"/>
    <mergeCell ref="A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26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13" customWidth="1" min="15" max="15"/>
    <col width="24" customWidth="1" min="16" max="16"/>
  </cols>
  <sheetData>
    <row r="1" ht="36" customHeight="1">
      <c r="A1" s="26" t="inlineStr">
        <is>
          <t>📅  MONTHLY REWARDS LOG – Enter USD value of rewards received each month</t>
        </is>
      </c>
    </row>
    <row r="2" ht="22" customHeight="1">
      <c r="A2" s="2" t="inlineStr">
        <is>
          <t>Enter rewards when RECEIVED (not when accrued). Use your exchange's monthly earnings history.</t>
        </is>
      </c>
    </row>
    <row r="3" ht="50" customHeight="1">
      <c r="A3" s="27" t="inlineStr">
        <is>
          <t>WHERE TO FIND YOUR MONTHLY REWARD AMOUNTS:
• Coinbase: Account → Reports → Generate Report → Select date range → Download CSV → Sum "Amount" column
• Kraken: History → Ledger → Filter by "Staking" → Export CSV
• Aave/Compound: Dashboard shows APY — multiply your deposit × APY ÷ 12 for monthly estimate
• Uniswap V3: Use app.uniswap.org → Your Position → Uncollected Fees (collect monthly)
• Use USD value at time of receipt (taxable event in most countries at fair market value)</t>
        </is>
      </c>
    </row>
    <row r="4" ht="18" customHeight="1">
      <c r="A4" s="43" t="inlineStr">
        <is>
          <t>STAKING &amp; DEFI REWARDS (USD value received)</t>
        </is>
      </c>
    </row>
    <row r="5">
      <c r="B5" s="28" t="inlineStr">
        <is>
          <t>Asset / Protocol</t>
        </is>
      </c>
      <c r="C5" s="17" t="inlineStr">
        <is>
          <t>Jan</t>
        </is>
      </c>
      <c r="D5" s="17" t="inlineStr">
        <is>
          <t>Feb</t>
        </is>
      </c>
      <c r="E5" s="17" t="inlineStr">
        <is>
          <t>Mar</t>
        </is>
      </c>
      <c r="F5" s="17" t="inlineStr">
        <is>
          <t>Apr</t>
        </is>
      </c>
      <c r="G5" s="17" t="inlineStr">
        <is>
          <t>May</t>
        </is>
      </c>
      <c r="H5" s="17" t="inlineStr">
        <is>
          <t>Jun</t>
        </is>
      </c>
      <c r="I5" s="17" t="inlineStr">
        <is>
          <t>Jul</t>
        </is>
      </c>
      <c r="J5" s="17" t="inlineStr">
        <is>
          <t>Aug</t>
        </is>
      </c>
      <c r="K5" s="17" t="inlineStr">
        <is>
          <t>Sep</t>
        </is>
      </c>
      <c r="L5" s="17" t="inlineStr">
        <is>
          <t>Oct</t>
        </is>
      </c>
      <c r="M5" s="17" t="inlineStr">
        <is>
          <t>Nov</t>
        </is>
      </c>
      <c r="N5" s="17" t="inlineStr">
        <is>
          <t>Dec</t>
        </is>
      </c>
      <c r="O5" s="28" t="inlineStr">
        <is>
          <t>YTD Total</t>
        </is>
      </c>
      <c r="P5" s="29" t="inlineStr">
        <is>
          <t>Notes (source, token price used)</t>
        </is>
      </c>
    </row>
    <row r="6">
      <c r="B6" s="30" t="inlineStr">
        <is>
          <t>ETH Staking (Coinbase)</t>
        </is>
      </c>
      <c r="C6" s="44" t="n">
        <v>41</v>
      </c>
      <c r="D6" s="44" t="n">
        <v>38</v>
      </c>
      <c r="E6" s="44" t="n">
        <v>44</v>
      </c>
      <c r="F6" s="44" t="n">
        <v>47</v>
      </c>
      <c r="G6" s="44" t="n">
        <v>51</v>
      </c>
      <c r="H6" s="44" t="n">
        <v>49</v>
      </c>
      <c r="I6" s="44" t="n">
        <v>53</v>
      </c>
      <c r="J6" s="44" t="n">
        <v>56</v>
      </c>
      <c r="K6" s="44" t="n">
        <v>60</v>
      </c>
      <c r="L6" s="44" t="n">
        <v>58</v>
      </c>
      <c r="M6" s="44" t="n">
        <v>63</v>
      </c>
      <c r="N6" s="44" t="n">
        <v>67</v>
      </c>
      <c r="O6" s="36">
        <f>SUM(C6:N6)</f>
        <v/>
      </c>
      <c r="P6" s="37" t="inlineStr">
        <is>
          <t>Coinbase Earn report. Price ranged $3,000-3,400. ~0.000415 ETH/day × days × price.</t>
        </is>
      </c>
    </row>
    <row r="7">
      <c r="B7" s="30" t="inlineStr">
        <is>
          <t>SOL Staking (Phantom)</t>
        </is>
      </c>
      <c r="C7" s="44" t="n">
        <v>28</v>
      </c>
      <c r="D7" s="44" t="n">
        <v>26</v>
      </c>
      <c r="E7" s="44" t="n">
        <v>31</v>
      </c>
      <c r="F7" s="44" t="n">
        <v>29</v>
      </c>
      <c r="G7" s="44" t="n">
        <v>34</v>
      </c>
      <c r="H7" s="44" t="n">
        <v>32</v>
      </c>
      <c r="I7" s="44" t="n">
        <v>35</v>
      </c>
      <c r="J7" s="44" t="n">
        <v>38</v>
      </c>
      <c r="K7" s="44" t="n">
        <v>40</v>
      </c>
      <c r="L7" s="44" t="n">
        <v>37</v>
      </c>
      <c r="M7" s="44" t="n">
        <v>41</v>
      </c>
      <c r="N7" s="44" t="n">
        <v>44</v>
      </c>
      <c r="O7" s="36">
        <f>SUM(C7:N7)</f>
        <v/>
      </c>
      <c r="P7" s="37" t="inlineStr">
        <is>
          <t>Phantom shows staking rewards in wallet history. ~0.18 SOL/month at current rate.</t>
        </is>
      </c>
    </row>
    <row r="8">
      <c r="B8" s="30" t="inlineStr">
        <is>
          <t>ADA Staking (Daedalus)</t>
        </is>
      </c>
      <c r="C8" s="44" t="n">
        <v>11</v>
      </c>
      <c r="D8" s="44" t="n">
        <v>10</v>
      </c>
      <c r="E8" s="44" t="n">
        <v>12</v>
      </c>
      <c r="F8" s="44" t="n">
        <v>11</v>
      </c>
      <c r="G8" s="44" t="n">
        <v>13</v>
      </c>
      <c r="H8" s="44" t="n">
        <v>12</v>
      </c>
      <c r="I8" s="44" t="n">
        <v>13</v>
      </c>
      <c r="J8" s="44" t="n">
        <v>14</v>
      </c>
      <c r="K8" s="44" t="n">
        <v>15</v>
      </c>
      <c r="L8" s="44" t="n">
        <v>14</v>
      </c>
      <c r="M8" s="44" t="n">
        <v>15</v>
      </c>
      <c r="N8" s="44" t="n">
        <v>16</v>
      </c>
      <c r="O8" s="36">
        <f>SUM(C8:N8)</f>
        <v/>
      </c>
      <c r="P8" s="37" t="inlineStr">
        <is>
          <t>~2.6 ADA/epoch × 6 epochs/month = 15.6 ADA. At $0.62 = ~$9.67. Varies with epoch rewards.</t>
        </is>
      </c>
    </row>
    <row r="9">
      <c r="B9" s="30" t="inlineStr">
        <is>
          <t>Uniswap V3 Fees Collected</t>
        </is>
      </c>
      <c r="C9" s="45" t="n">
        <v>0</v>
      </c>
      <c r="D9" s="45" t="n">
        <v>0</v>
      </c>
      <c r="E9" s="44" t="n">
        <v>65</v>
      </c>
      <c r="F9" s="44" t="n">
        <v>72</v>
      </c>
      <c r="G9" s="44" t="n">
        <v>89</v>
      </c>
      <c r="H9" s="44" t="n">
        <v>95</v>
      </c>
      <c r="I9" s="44" t="n">
        <v>88</v>
      </c>
      <c r="J9" s="44" t="n">
        <v>105</v>
      </c>
      <c r="K9" s="44" t="n">
        <v>112</v>
      </c>
      <c r="L9" s="44" t="n">
        <v>98</v>
      </c>
      <c r="M9" s="44" t="n">
        <v>120</v>
      </c>
      <c r="N9" s="44" t="n">
        <v>135</v>
      </c>
      <c r="O9" s="36">
        <f>SUM(C9:N9)</f>
        <v/>
      </c>
      <c r="P9" s="37" t="inlineStr">
        <is>
          <t>Collected manually on 1st of each month. Visit app.uniswap.org → your position → collect.</t>
        </is>
      </c>
    </row>
    <row r="10">
      <c r="B10" s="30" t="inlineStr">
        <is>
          <t>Aave USDC Interest</t>
        </is>
      </c>
      <c r="C10" s="44" t="n">
        <v>6</v>
      </c>
      <c r="D10" s="44" t="n">
        <v>7</v>
      </c>
      <c r="E10" s="44" t="n">
        <v>7</v>
      </c>
      <c r="F10" s="44" t="n">
        <v>8</v>
      </c>
      <c r="G10" s="44" t="n">
        <v>7</v>
      </c>
      <c r="H10" s="44" t="n">
        <v>8</v>
      </c>
      <c r="I10" s="44" t="n">
        <v>8</v>
      </c>
      <c r="J10" s="44" t="n">
        <v>9</v>
      </c>
      <c r="K10" s="44" t="n">
        <v>9</v>
      </c>
      <c r="L10" s="44" t="n">
        <v>9</v>
      </c>
      <c r="M10" s="44" t="n">
        <v>10</v>
      </c>
      <c r="N10" s="44" t="n">
        <v>10</v>
      </c>
      <c r="O10" s="36">
        <f>SUM(C10:N10)</f>
        <v/>
      </c>
      <c r="P10" s="37" t="inlineStr">
        <is>
          <t>Dashboard shows accumulated interest. $1,500 × 5.2% APY ÷ 12 = ~$6.50/month.</t>
        </is>
      </c>
    </row>
    <row r="11">
      <c r="B11" s="30" t="inlineStr">
        <is>
          <t>Compound USDT Interest</t>
        </is>
      </c>
      <c r="C11" s="44" t="n">
        <v>2</v>
      </c>
      <c r="D11" s="44" t="n">
        <v>3</v>
      </c>
      <c r="E11" s="44" t="n">
        <v>3</v>
      </c>
      <c r="F11" s="44" t="n">
        <v>2</v>
      </c>
      <c r="G11" s="44" t="n">
        <v>3</v>
      </c>
      <c r="H11" s="44" t="n">
        <v>2</v>
      </c>
      <c r="I11" s="44" t="n">
        <v>3</v>
      </c>
      <c r="J11" s="44" t="n">
        <v>3</v>
      </c>
      <c r="K11" s="44" t="n">
        <v>2</v>
      </c>
      <c r="L11" s="44" t="n">
        <v>3</v>
      </c>
      <c r="M11" s="44" t="n">
        <v>3</v>
      </c>
      <c r="N11" s="44" t="n">
        <v>3</v>
      </c>
      <c r="O11" s="36">
        <f>SUM(C11:N11)</f>
        <v/>
      </c>
      <c r="P11" s="37" t="inlineStr">
        <is>
          <t>$800 × 3.8% APY ÷ 12 = ~$2.53/month. Slightly variable based on utilization.</t>
        </is>
      </c>
    </row>
    <row r="12">
      <c r="B12" s="30" t="inlineStr">
        <is>
          <t>NFT Royalties</t>
        </is>
      </c>
      <c r="C12" s="45" t="n">
        <v>0</v>
      </c>
      <c r="D12" s="45" t="n">
        <v>0</v>
      </c>
      <c r="E12" s="45" t="n">
        <v>0</v>
      </c>
      <c r="F12" s="45" t="n">
        <v>0</v>
      </c>
      <c r="G12" s="44" t="n">
        <v>145</v>
      </c>
      <c r="H12" s="45" t="n">
        <v>0</v>
      </c>
      <c r="I12" s="45" t="n">
        <v>0</v>
      </c>
      <c r="J12" s="44" t="n">
        <v>220</v>
      </c>
      <c r="K12" s="45" t="n">
        <v>0</v>
      </c>
      <c r="L12" s="45" t="n">
        <v>0</v>
      </c>
      <c r="M12" s="44" t="n">
        <v>310</v>
      </c>
      <c r="N12" s="45" t="n">
        <v>0</v>
      </c>
      <c r="O12" s="36">
        <f>SUM(C12:N12)</f>
        <v/>
      </c>
      <c r="P12" s="37" t="inlineStr">
        <is>
          <t>Only on secondary sale months. Check OpenSea "Earnings" tab → Filter by Royalties.</t>
        </is>
      </c>
    </row>
    <row r="13">
      <c r="B13" s="30" t="inlineStr">
        <is>
          <t>PancakeSwap LP Fees</t>
        </is>
      </c>
      <c r="C13" s="45" t="n">
        <v>0</v>
      </c>
      <c r="D13" s="45" t="n">
        <v>0</v>
      </c>
      <c r="E13" s="45" t="n">
        <v>0</v>
      </c>
      <c r="F13" s="44" t="n">
        <v>15</v>
      </c>
      <c r="G13" s="44" t="n">
        <v>18</v>
      </c>
      <c r="H13" s="44" t="n">
        <v>21</v>
      </c>
      <c r="I13" s="44" t="n">
        <v>19</v>
      </c>
      <c r="J13" s="44" t="n">
        <v>24</v>
      </c>
      <c r="K13" s="44" t="n">
        <v>26</v>
      </c>
      <c r="L13" s="44" t="n">
        <v>22</v>
      </c>
      <c r="M13" s="44" t="n">
        <v>28</v>
      </c>
      <c r="N13" s="44" t="n">
        <v>31</v>
      </c>
      <c r="O13" s="36">
        <f>SUM(C13:N13)</f>
        <v/>
      </c>
      <c r="P13" s="37" t="inlineStr">
        <is>
          <t>Started in April after adding liquidity. Claim and record monthly.</t>
        </is>
      </c>
    </row>
    <row r="14">
      <c r="B14" s="30" t="inlineStr">
        <is>
          <t>Airdrops &amp; Misc</t>
        </is>
      </c>
      <c r="C14" s="45" t="n">
        <v>0</v>
      </c>
      <c r="D14" s="45" t="n">
        <v>0</v>
      </c>
      <c r="E14" s="45" t="n">
        <v>0</v>
      </c>
      <c r="F14" s="44" t="n">
        <v>250</v>
      </c>
      <c r="G14" s="45" t="n">
        <v>0</v>
      </c>
      <c r="H14" s="45" t="n">
        <v>0</v>
      </c>
      <c r="I14" s="45" t="n">
        <v>0</v>
      </c>
      <c r="J14" s="45" t="n">
        <v>0</v>
      </c>
      <c r="K14" s="44" t="n">
        <v>180</v>
      </c>
      <c r="L14" s="45" t="n">
        <v>0</v>
      </c>
      <c r="M14" s="45" t="n">
        <v>0</v>
      </c>
      <c r="N14" s="44" t="n">
        <v>420</v>
      </c>
      <c r="O14" s="36">
        <f>SUM(C14:N14)</f>
        <v/>
      </c>
      <c r="P14" s="37" t="inlineStr">
        <is>
          <t>April: Arbitrum airdrop ($250). Sept: OP airdrop ($180). Dec: Blur retro ($420). All taxable.</t>
        </is>
      </c>
    </row>
    <row r="15">
      <c r="B15" s="30" t="inlineStr">
        <is>
          <t>Future position (add yours)</t>
        </is>
      </c>
      <c r="C15" s="45" t="n">
        <v>0</v>
      </c>
      <c r="D15" s="45" t="n">
        <v>0</v>
      </c>
      <c r="E15" s="45" t="n">
        <v>0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0</v>
      </c>
      <c r="L15" s="45" t="n">
        <v>0</v>
      </c>
      <c r="M15" s="45" t="n">
        <v>0</v>
      </c>
      <c r="N15" s="45" t="n">
        <v>0</v>
      </c>
      <c r="O15" s="36">
        <f>SUM(C15:N15)</f>
        <v/>
      </c>
      <c r="P15" s="37" t="inlineStr">
        <is>
          <t>Replace with your next DeFi position.</t>
        </is>
      </c>
    </row>
    <row r="16" ht="26" customHeight="1">
      <c r="B16" s="46" t="inlineStr">
        <is>
          <t>TOTAL REWARDS</t>
        </is>
      </c>
      <c r="C16" s="47">
        <f>SUM(C6:C15)</f>
        <v/>
      </c>
      <c r="D16" s="47">
        <f>SUM(D6:D15)</f>
        <v/>
      </c>
      <c r="E16" s="47">
        <f>SUM(E6:E15)</f>
        <v/>
      </c>
      <c r="F16" s="47">
        <f>SUM(F6:F15)</f>
        <v/>
      </c>
      <c r="G16" s="47">
        <f>SUM(G6:G15)</f>
        <v/>
      </c>
      <c r="H16" s="47">
        <f>SUM(H6:H15)</f>
        <v/>
      </c>
      <c r="I16" s="47">
        <f>SUM(I6:I15)</f>
        <v/>
      </c>
      <c r="J16" s="47">
        <f>SUM(J6:J15)</f>
        <v/>
      </c>
      <c r="K16" s="47">
        <f>SUM(K6:K15)</f>
        <v/>
      </c>
      <c r="L16" s="47">
        <f>SUM(L6:L15)</f>
        <v/>
      </c>
      <c r="M16" s="47">
        <f>SUM(M6:M15)</f>
        <v/>
      </c>
      <c r="N16" s="47">
        <f>SUM(N6:N15)</f>
        <v/>
      </c>
      <c r="O16" s="48">
        <f>SUM(C16:N16)</f>
        <v/>
      </c>
    </row>
    <row r="17">
      <c r="B17" s="42" t="n"/>
      <c r="C17" s="42" t="n"/>
      <c r="D17" s="42" t="n"/>
      <c r="E17" s="42" t="n"/>
      <c r="F17" s="42" t="n"/>
      <c r="G17" s="42" t="n"/>
      <c r="H17" s="42" t="n"/>
      <c r="I17" s="42" t="n"/>
      <c r="J17" s="42" t="n"/>
      <c r="K17" s="42" t="n"/>
      <c r="L17" s="42" t="n"/>
      <c r="M17" s="42" t="n"/>
      <c r="N17" s="42" t="n"/>
      <c r="O17" s="42" t="n"/>
    </row>
    <row r="18" ht="18" customHeight="1">
      <c r="A18" s="49" t="inlineStr"/>
      <c r="B18" s="42" t="n"/>
      <c r="C18" s="42" t="n"/>
      <c r="D18" s="42" t="n"/>
      <c r="E18" s="42" t="n"/>
      <c r="F18" s="42" t="n"/>
      <c r="G18" s="42" t="n"/>
      <c r="H18" s="42" t="n"/>
      <c r="I18" s="42" t="n"/>
      <c r="J18" s="42" t="n"/>
      <c r="K18" s="42" t="n"/>
      <c r="L18" s="42" t="n"/>
      <c r="M18" s="42" t="n"/>
      <c r="N18" s="42" t="n"/>
      <c r="O18" s="42" t="n"/>
    </row>
    <row r="19" ht="18" customHeight="1">
      <c r="A19" s="50" t="inlineStr">
        <is>
          <t>GAS FEES PAID (enter as positive numbers — these are subtracted from profit)</t>
        </is>
      </c>
      <c r="B19" s="42" t="n"/>
      <c r="C19" s="42" t="n"/>
      <c r="D19" s="42" t="n"/>
      <c r="E19" s="42" t="n"/>
      <c r="F19" s="42" t="n"/>
      <c r="G19" s="42" t="n"/>
      <c r="H19" s="42" t="n"/>
      <c r="I19" s="42" t="n"/>
      <c r="J19" s="42" t="n"/>
      <c r="K19" s="42" t="n"/>
      <c r="L19" s="42" t="n"/>
      <c r="M19" s="42" t="n"/>
      <c r="N19" s="42" t="n"/>
      <c r="O19" s="42" t="n"/>
    </row>
    <row r="20">
      <c r="B20" s="16" t="inlineStr">
        <is>
          <t>Gas Type</t>
        </is>
      </c>
      <c r="C20" s="17" t="inlineStr">
        <is>
          <t>Jan</t>
        </is>
      </c>
      <c r="D20" s="17" t="inlineStr">
        <is>
          <t>Feb</t>
        </is>
      </c>
      <c r="E20" s="17" t="inlineStr">
        <is>
          <t>Mar</t>
        </is>
      </c>
      <c r="F20" s="17" t="inlineStr">
        <is>
          <t>Apr</t>
        </is>
      </c>
      <c r="G20" s="17" t="inlineStr">
        <is>
          <t>May</t>
        </is>
      </c>
      <c r="H20" s="17" t="inlineStr">
        <is>
          <t>Jun</t>
        </is>
      </c>
      <c r="I20" s="17" t="inlineStr">
        <is>
          <t>Jul</t>
        </is>
      </c>
      <c r="J20" s="17" t="inlineStr">
        <is>
          <t>Aug</t>
        </is>
      </c>
      <c r="K20" s="17" t="inlineStr">
        <is>
          <t>Sep</t>
        </is>
      </c>
      <c r="L20" s="17" t="inlineStr">
        <is>
          <t>Oct</t>
        </is>
      </c>
      <c r="M20" s="17" t="inlineStr">
        <is>
          <t>Nov</t>
        </is>
      </c>
      <c r="N20" s="17" t="inlineStr">
        <is>
          <t>Dec</t>
        </is>
      </c>
      <c r="O20" s="51" t="inlineStr">
        <is>
          <t>Annual Total</t>
        </is>
      </c>
      <c r="P20" s="29" t="inlineStr">
        <is>
          <t>Tips</t>
        </is>
      </c>
    </row>
    <row r="21">
      <c r="B21" s="52" t="inlineStr">
        <is>
          <t>ETH Gas (Mainnet)</t>
        </is>
      </c>
      <c r="C21" s="53" t="n">
        <v>12</v>
      </c>
      <c r="D21" s="53" t="n">
        <v>8</v>
      </c>
      <c r="E21" s="53" t="n">
        <v>25</v>
      </c>
      <c r="F21" s="53" t="n">
        <v>35</v>
      </c>
      <c r="G21" s="53" t="n">
        <v>18</v>
      </c>
      <c r="H21" s="53" t="n">
        <v>42</v>
      </c>
      <c r="I21" s="53" t="n">
        <v>29</v>
      </c>
      <c r="J21" s="53" t="n">
        <v>31</v>
      </c>
      <c r="K21" s="53" t="n">
        <v>44</v>
      </c>
      <c r="L21" s="53" t="n">
        <v>22</v>
      </c>
      <c r="M21" s="53" t="n">
        <v>38</v>
      </c>
      <c r="N21" s="53" t="n">
        <v>55</v>
      </c>
      <c r="O21" s="54">
        <f>SUM(C21:N21)</f>
        <v/>
      </c>
      <c r="P21" s="37" t="inlineStr">
        <is>
          <t>Use etherscan.io → search your wallet → filter Transactions → sum gas fees. Peak gas = $20-50/tx. Batch transactions to save.</t>
        </is>
      </c>
    </row>
    <row r="22">
      <c r="B22" s="52" t="inlineStr">
        <is>
          <t>BNB Gas (BSC)</t>
        </is>
      </c>
      <c r="C22" s="53" t="n">
        <v>1</v>
      </c>
      <c r="D22" s="53" t="n">
        <v>1</v>
      </c>
      <c r="E22" s="53" t="n">
        <v>2</v>
      </c>
      <c r="F22" s="53" t="n">
        <v>3</v>
      </c>
      <c r="G22" s="53" t="n">
        <v>2</v>
      </c>
      <c r="H22" s="53" t="n">
        <v>4</v>
      </c>
      <c r="I22" s="53" t="n">
        <v>3</v>
      </c>
      <c r="J22" s="53" t="n">
        <v>3</v>
      </c>
      <c r="K22" s="53" t="n">
        <v>4</v>
      </c>
      <c r="L22" s="53" t="n">
        <v>2</v>
      </c>
      <c r="M22" s="53" t="n">
        <v>3</v>
      </c>
      <c r="N22" s="53" t="n">
        <v>5</v>
      </c>
      <c r="O22" s="54">
        <f>SUM(C22:N22)</f>
        <v/>
      </c>
      <c r="P22" s="37" t="inlineStr">
        <is>
          <t>BscScan.com same method. BNB gas = very cheap ($0.20-0.50/tx). Only notable if doing many PancakeSwap claims.</t>
        </is>
      </c>
    </row>
    <row r="23">
      <c r="B23" s="52" t="inlineStr">
        <is>
          <t>SOL Transaction Fees</t>
        </is>
      </c>
      <c r="C23" s="53" t="n">
        <v>0</v>
      </c>
      <c r="D23" s="53" t="n">
        <v>0</v>
      </c>
      <c r="E23" s="53" t="n">
        <v>0</v>
      </c>
      <c r="F23" s="53" t="n">
        <v>0</v>
      </c>
      <c r="G23" s="53" t="n">
        <v>1</v>
      </c>
      <c r="H23" s="53" t="n">
        <v>0</v>
      </c>
      <c r="I23" s="53" t="n">
        <v>0</v>
      </c>
      <c r="J23" s="53" t="n">
        <v>1</v>
      </c>
      <c r="K23" s="53" t="n">
        <v>0</v>
      </c>
      <c r="L23" s="53" t="n">
        <v>0</v>
      </c>
      <c r="M23" s="53" t="n">
        <v>1</v>
      </c>
      <c r="N23" s="53" t="n">
        <v>0</v>
      </c>
      <c r="O23" s="54">
        <f>SUM(C23:N23)</f>
        <v/>
      </c>
      <c r="P23" s="37" t="inlineStr">
        <is>
          <t>Solana fees ~$0.00025/tx. Only notable at high volume. Phantom wallet shows fee history.</t>
        </is>
      </c>
    </row>
    <row r="24">
      <c r="B24" s="52" t="inlineStr">
        <is>
          <t>Other Gas / Bridge Fees</t>
        </is>
      </c>
      <c r="C24" s="53" t="n">
        <v>0</v>
      </c>
      <c r="D24" s="53" t="n">
        <v>0</v>
      </c>
      <c r="E24" s="53" t="n">
        <v>5</v>
      </c>
      <c r="F24" s="53" t="n">
        <v>0</v>
      </c>
      <c r="G24" s="53" t="n">
        <v>0</v>
      </c>
      <c r="H24" s="53" t="n">
        <v>8</v>
      </c>
      <c r="I24" s="53" t="n">
        <v>0</v>
      </c>
      <c r="J24" s="53" t="n">
        <v>0</v>
      </c>
      <c r="K24" s="53" t="n">
        <v>10</v>
      </c>
      <c r="L24" s="53" t="n">
        <v>0</v>
      </c>
      <c r="M24" s="53" t="n">
        <v>0</v>
      </c>
      <c r="N24" s="53" t="n">
        <v>12</v>
      </c>
      <c r="O24" s="54">
        <f>SUM(C24:N24)</f>
        <v/>
      </c>
      <c r="P24" s="37" t="inlineStr">
        <is>
          <t>Includes Polygon, Arbitrum, Optimism. Cross-chain bridge fees can be $5-20. Log when significant.</t>
        </is>
      </c>
    </row>
    <row r="25" ht="26" customHeight="1">
      <c r="B25" s="55" t="inlineStr">
        <is>
          <t>TOTAL GAS FEES</t>
        </is>
      </c>
      <c r="C25" s="56">
        <f>SUM(C21:C24)</f>
        <v/>
      </c>
      <c r="D25" s="56">
        <f>SUM(D21:D24)</f>
        <v/>
      </c>
      <c r="E25" s="56">
        <f>SUM(E21:E24)</f>
        <v/>
      </c>
      <c r="F25" s="56">
        <f>SUM(F21:F24)</f>
        <v/>
      </c>
      <c r="G25" s="56">
        <f>SUM(G21:G24)</f>
        <v/>
      </c>
      <c r="H25" s="56">
        <f>SUM(H21:H24)</f>
        <v/>
      </c>
      <c r="I25" s="56">
        <f>SUM(I21:I24)</f>
        <v/>
      </c>
      <c r="J25" s="56">
        <f>SUM(J21:J24)</f>
        <v/>
      </c>
      <c r="K25" s="56">
        <f>SUM(K21:K24)</f>
        <v/>
      </c>
      <c r="L25" s="56">
        <f>SUM(L21:L24)</f>
        <v/>
      </c>
      <c r="M25" s="56">
        <f>SUM(M21:M24)</f>
        <v/>
      </c>
      <c r="N25" s="56">
        <f>SUM(N21:N24)</f>
        <v/>
      </c>
      <c r="O25" s="56">
        <f>SUM(O21:O24)</f>
        <v/>
      </c>
    </row>
    <row r="26" ht="28" customHeight="1">
      <c r="B26" s="57" t="inlineStr">
        <is>
          <t>⭐ NET CRYPTO INCOME</t>
        </is>
      </c>
      <c r="C26" s="58">
        <f>C16-C25</f>
        <v/>
      </c>
      <c r="D26" s="58">
        <f>D16-D25</f>
        <v/>
      </c>
      <c r="E26" s="58">
        <f>E16-E25</f>
        <v/>
      </c>
      <c r="F26" s="58">
        <f>F16-F25</f>
        <v/>
      </c>
      <c r="G26" s="58">
        <f>G16-G25</f>
        <v/>
      </c>
      <c r="H26" s="58">
        <f>H16-H25</f>
        <v/>
      </c>
      <c r="I26" s="58">
        <f>I16-I25</f>
        <v/>
      </c>
      <c r="J26" s="58">
        <f>J16-J25</f>
        <v/>
      </c>
      <c r="K26" s="58">
        <f>K16-K25</f>
        <v/>
      </c>
      <c r="L26" s="58">
        <f>L16-L25</f>
        <v/>
      </c>
      <c r="M26" s="58">
        <f>M16-M25</f>
        <v/>
      </c>
      <c r="N26" s="58">
        <f>N16-N25</f>
        <v/>
      </c>
      <c r="O26" s="58">
        <f>O16-O25</f>
        <v/>
      </c>
      <c r="P26" s="37" t="inlineStr">
        <is>
          <t>Net = Rewards received minus gas fees paid. This is your true crypto passive income.</t>
        </is>
      </c>
    </row>
  </sheetData>
  <mergeCells count="6">
    <mergeCell ref="A1:P1"/>
    <mergeCell ref="A18:P18"/>
    <mergeCell ref="A4:P4"/>
    <mergeCell ref="A3:P3"/>
    <mergeCell ref="A19:P19"/>
    <mergeCell ref="A2:P2"/>
  </mergeCells>
  <conditionalFormatting sqref="C26:N26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C16:N16">
    <cfRule type="dataBar" priority="3">
      <dataBar>
        <cfvo type="min" val="0"/>
        <cfvo type="max"/>
        <color rgb="00f59e0b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51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3" customWidth="1" min="8" max="8"/>
    <col width="14" customWidth="1" min="9" max="9"/>
    <col width="10" customWidth="1" min="10" max="10"/>
  </cols>
  <sheetData>
    <row r="1" ht="36" customHeight="1">
      <c r="A1" s="26" t="inlineStr">
        <is>
          <t>💰  CRYPTO TAX LOT REGISTER  –  Capital Gains Tracker</t>
        </is>
      </c>
    </row>
    <row r="2" ht="22" customHeight="1">
      <c r="A2" s="2" t="inlineStr">
        <is>
          <t>Log every buy/receive. When you sell, enter the sale details. Gain/Loss and Term calculate automatically.</t>
        </is>
      </c>
    </row>
    <row r="3" ht="60" customHeight="1">
      <c r="A3" s="27" t="inlineStr">
        <is>
          <t>IMPORTANT TAX NOTES (consult a tax professional for your specific situation):
• STAKING REWARDS &amp; AIRDROPS: Taxed as ordinary income at the USD value when received (log in Monthly sheet)
• SELLING CRYPTO: Taxed as capital gains. Short-term (&lt;1 year) = your income tax rate. Long-term (&gt;1 year) = 0%, 15%, or 20%
• COST BASIS: What you paid for the crypto including fees. This is critical for accurate gain calculation.
• SWAPPING TOKENS: Crypto-to-crypto swaps are taxable events in the US and most countries
Tip: This template uses FIFO by default. Change in Settings if using LIFO. Use Koinly or CoinTracker to cross-check.</t>
        </is>
      </c>
    </row>
    <row r="4" ht="22" customHeight="1">
      <c r="B4" s="28" t="inlineStr">
        <is>
          <t>Date Acquired</t>
        </is>
      </c>
      <c r="C4" s="28" t="inlineStr">
        <is>
          <t>Asset</t>
        </is>
      </c>
      <c r="D4" s="28" t="inlineStr">
        <is>
          <t>Amount (tokens)</t>
        </is>
      </c>
      <c r="E4" s="28" t="inlineStr">
        <is>
          <t>Cost Basis ($)</t>
        </is>
      </c>
      <c r="F4" s="28" t="inlineStr">
        <is>
          <t>Date Disposed</t>
        </is>
      </c>
      <c r="G4" s="28" t="inlineStr">
        <is>
          <t>Sale Price ($)</t>
        </is>
      </c>
      <c r="H4" s="28" t="inlineStr">
        <is>
          <t>Gain / Loss ($)</t>
        </is>
      </c>
      <c r="I4" s="28" t="inlineStr">
        <is>
          <t>Term</t>
        </is>
      </c>
      <c r="J4" s="28" t="inlineStr">
        <is>
          <t>Tax Owed (est.)</t>
        </is>
      </c>
      <c r="K4" s="59" t="inlineStr">
        <is>
          <t>Notes</t>
        </is>
      </c>
    </row>
    <row r="5" ht="26" customHeight="1">
      <c r="B5" s="60" t="inlineStr">
        <is>
          <t>2025-01-15</t>
        </is>
      </c>
      <c r="C5" s="60" t="inlineStr">
        <is>
          <t>ETH</t>
        </is>
      </c>
      <c r="D5" s="61" t="n">
        <v>1</v>
      </c>
      <c r="E5" s="62" t="n">
        <v>2850</v>
      </c>
      <c r="F5" s="60" t="inlineStr"/>
      <c r="G5" s="62" t="n">
        <v>0</v>
      </c>
      <c r="H5" s="63">
        <f>IFERROR(G5-E5,"")</f>
        <v/>
      </c>
      <c r="I5" s="64">
        <f>IF(F5="","Holding",IF(IFERROR(DAYS(F5,B5),0)&gt;365,"Long-Term ✅","Short-Term ⚠️"))</f>
        <v/>
      </c>
      <c r="J5" s="65">
        <f>IFERROR(IF(H5&gt;0,H5*'⚙️ Settings'!C12,0),"")</f>
        <v/>
      </c>
      <c r="K5" s="66" t="inlineStr">
        <is>
          <t>Jan 2025 purchase via Coinbase</t>
        </is>
      </c>
    </row>
    <row r="6" ht="26" customHeight="1">
      <c r="B6" s="60" t="inlineStr">
        <is>
          <t>2025-03-20</t>
        </is>
      </c>
      <c r="C6" s="60" t="inlineStr">
        <is>
          <t>SOL</t>
        </is>
      </c>
      <c r="D6" s="61" t="n">
        <v>10</v>
      </c>
      <c r="E6" s="62" t="n">
        <v>1450</v>
      </c>
      <c r="F6" s="60" t="inlineStr"/>
      <c r="G6" s="62" t="n">
        <v>0</v>
      </c>
      <c r="H6" s="63">
        <f>IFERROR(G6-E6,"")</f>
        <v/>
      </c>
      <c r="I6" s="64">
        <f>IF(F6="","Holding",IF(IFERROR(DAYS(F6,B6),0)&gt;365,"Long-Term ✅","Short-Term ⚠️"))</f>
        <v/>
      </c>
      <c r="J6" s="67">
        <f>IFERROR(IF(H6&gt;0,H6*'⚙️ Settings'!C12,0),"")</f>
        <v/>
      </c>
      <c r="K6" s="68" t="inlineStr">
        <is>
          <t>DCA purchase — waiting for long-term</t>
        </is>
      </c>
    </row>
    <row r="7" ht="26" customHeight="1">
      <c r="B7" s="60" t="inlineStr">
        <is>
          <t>2025-06-01</t>
        </is>
      </c>
      <c r="C7" s="60" t="inlineStr">
        <is>
          <t>ETH</t>
        </is>
      </c>
      <c r="D7" s="61" t="n">
        <v>0.5</v>
      </c>
      <c r="E7" s="62" t="n">
        <v>1580</v>
      </c>
      <c r="F7" s="60" t="inlineStr">
        <is>
          <t>2026-02-14</t>
        </is>
      </c>
      <c r="G7" s="62" t="n">
        <v>4200</v>
      </c>
      <c r="H7" s="63">
        <f>IFERROR(G7-E7,"")</f>
        <v/>
      </c>
      <c r="I7" s="64">
        <f>IF(F7="","Holding",IF(IFERROR(DAYS(F7,B7),0)&gt;365,"Long-Term ✅","Short-Term ⚠️"))</f>
        <v/>
      </c>
      <c r="J7" s="65">
        <f>IFERROR(IF(H7&gt;0,H7*'⚙️ Settings'!C12,0),"")</f>
        <v/>
      </c>
      <c r="K7" s="66" t="inlineStr">
        <is>
          <t>Sold partial position — long-term gain</t>
        </is>
      </c>
    </row>
    <row r="8" ht="26" customHeight="1">
      <c r="B8" s="60" t="inlineStr">
        <is>
          <t>2025-08-10</t>
        </is>
      </c>
      <c r="C8" s="60" t="inlineStr">
        <is>
          <t>BTC</t>
        </is>
      </c>
      <c r="D8" s="61" t="n">
        <v>0.02</v>
      </c>
      <c r="E8" s="62" t="n">
        <v>1960</v>
      </c>
      <c r="F8" s="60" t="inlineStr"/>
      <c r="G8" s="62" t="n">
        <v>0</v>
      </c>
      <c r="H8" s="63">
        <f>IFERROR(G8-E8,"")</f>
        <v/>
      </c>
      <c r="I8" s="64">
        <f>IF(F8="","Holding",IF(IFERROR(DAYS(F8,B8),0)&gt;365,"Long-Term ✅","Short-Term ⚠️"))</f>
        <v/>
      </c>
      <c r="J8" s="67">
        <f>IFERROR(IF(H8&gt;0,H8*'⚙️ Settings'!C12,0),"")</f>
        <v/>
      </c>
      <c r="K8" s="68" t="inlineStr">
        <is>
          <t>HODLing — do not sell before Aug 2026</t>
        </is>
      </c>
    </row>
    <row r="9" ht="26" customHeight="1">
      <c r="B9" s="60" t="inlineStr">
        <is>
          <t>2026-01-20</t>
        </is>
      </c>
      <c r="C9" s="60" t="inlineStr">
        <is>
          <t>SOL</t>
        </is>
      </c>
      <c r="D9" s="61" t="n">
        <v>5</v>
      </c>
      <c r="E9" s="62" t="n">
        <v>775</v>
      </c>
      <c r="F9" s="60" t="inlineStr"/>
      <c r="G9" s="62" t="n">
        <v>0</v>
      </c>
      <c r="H9" s="63">
        <f>IFERROR(G9-E9,"")</f>
        <v/>
      </c>
      <c r="I9" s="64">
        <f>IF(F9="","Holding",IF(IFERROR(DAYS(F9,B9),0)&gt;365,"Long-Term ✅","Short-Term ⚠️"))</f>
        <v/>
      </c>
      <c r="J9" s="65">
        <f>IFERROR(IF(H9&gt;0,H9*'⚙️ Settings'!C12,0),"")</f>
        <v/>
      </c>
      <c r="K9" s="66" t="inlineStr">
        <is>
          <t>New purchase in bull run</t>
        </is>
      </c>
    </row>
    <row r="10" ht="26" customHeight="1">
      <c r="B10" s="60" t="inlineStr">
        <is>
          <t>2026-02-28</t>
        </is>
      </c>
      <c r="C10" s="60" t="inlineStr">
        <is>
          <t>ETH</t>
        </is>
      </c>
      <c r="D10" s="61" t="n">
        <v>0.3</v>
      </c>
      <c r="E10" s="62" t="n">
        <v>990</v>
      </c>
      <c r="F10" s="60" t="inlineStr">
        <is>
          <t>2026-04-15</t>
        </is>
      </c>
      <c r="G10" s="62" t="n">
        <v>1140</v>
      </c>
      <c r="H10" s="63">
        <f>IFERROR(G10-E10,"")</f>
        <v/>
      </c>
      <c r="I10" s="64">
        <f>IF(F10="","Holding",IF(IFERROR(DAYS(F10,B10),0)&gt;365,"Long-Term ✅","Short-Term ⚠️"))</f>
        <v/>
      </c>
      <c r="J10" s="67">
        <f>IFERROR(IF(H10&gt;0,H10*'⚙️ Settings'!C12,0),"")</f>
        <v/>
      </c>
      <c r="K10" s="68" t="inlineStr">
        <is>
          <t>Quick trade — SHORT TERM, higher tax rate!</t>
        </is>
      </c>
    </row>
    <row r="11" ht="26" customHeight="1">
      <c r="B11" s="60" t="inlineStr">
        <is>
          <t>2026-03-01</t>
        </is>
      </c>
      <c r="C11" s="60" t="inlineStr">
        <is>
          <t>ARB (Airdrop)</t>
        </is>
      </c>
      <c r="D11" s="61" t="n">
        <v>250</v>
      </c>
      <c r="E11" s="62" t="n">
        <v>487.5</v>
      </c>
      <c r="F11" s="60" t="inlineStr"/>
      <c r="G11" s="62" t="n">
        <v>0</v>
      </c>
      <c r="H11" s="63">
        <f>IFERROR(G11-E11,"")</f>
        <v/>
      </c>
      <c r="I11" s="64">
        <f>IF(F11="","Holding",IF(IFERROR(DAYS(F11,B11),0)&gt;365,"Long-Term ✅","Short-Term ⚠️"))</f>
        <v/>
      </c>
      <c r="J11" s="65">
        <f>IFERROR(IF(H11&gt;0,H11*'⚙️ Settings'!C12,0),"")</f>
        <v/>
      </c>
      <c r="K11" s="66" t="inlineStr">
        <is>
          <t>Airdrop — cost basis = FMV when received ($1.95/ARB). Log as income in Monthly.</t>
        </is>
      </c>
    </row>
    <row r="12">
      <c r="B12" s="60" t="n"/>
      <c r="C12" s="60" t="n"/>
      <c r="D12" s="60" t="n"/>
      <c r="E12" s="62" t="n"/>
      <c r="F12" s="60" t="n"/>
      <c r="G12" s="62" t="n"/>
      <c r="H12" s="63">
        <f>IFERROR(G12-E12,"")</f>
        <v/>
      </c>
      <c r="I12" s="64">
        <f>IF(F12="","",IF(IFERROR(DAYS(F12,B12),0)&gt;365,"Long-Term ✅","Short-Term ⚠️"))</f>
        <v/>
      </c>
      <c r="J12" s="69">
        <f>IFERROR(IF(H12&gt;0,H12*'⚙️ Settings'!C12,0),"")</f>
        <v/>
      </c>
    </row>
    <row r="13">
      <c r="B13" s="60" t="n"/>
      <c r="C13" s="60" t="n"/>
      <c r="D13" s="60" t="n"/>
      <c r="E13" s="62" t="n"/>
      <c r="F13" s="60" t="n"/>
      <c r="G13" s="62" t="n"/>
      <c r="H13" s="63">
        <f>IFERROR(G13-E13,"")</f>
        <v/>
      </c>
      <c r="I13" s="64">
        <f>IF(F13="","",IF(IFERROR(DAYS(F13,B13),0)&gt;365,"Long-Term ✅","Short-Term ⚠️"))</f>
        <v/>
      </c>
      <c r="J13" s="70">
        <f>IFERROR(IF(H13&gt;0,H13*'⚙️ Settings'!C12,0),"")</f>
        <v/>
      </c>
    </row>
    <row r="14">
      <c r="B14" s="60" t="n"/>
      <c r="C14" s="60" t="n"/>
      <c r="D14" s="60" t="n"/>
      <c r="E14" s="62" t="n"/>
      <c r="F14" s="60" t="n"/>
      <c r="G14" s="62" t="n"/>
      <c r="H14" s="63">
        <f>IFERROR(G14-E14,"")</f>
        <v/>
      </c>
      <c r="I14" s="64">
        <f>IF(F14="","",IF(IFERROR(DAYS(F14,B14),0)&gt;365,"Long-Term ✅","Short-Term ⚠️"))</f>
        <v/>
      </c>
      <c r="J14" s="69">
        <f>IFERROR(IF(H14&gt;0,H14*'⚙️ Settings'!C12,0),"")</f>
        <v/>
      </c>
    </row>
    <row r="15">
      <c r="B15" s="60" t="n"/>
      <c r="C15" s="60" t="n"/>
      <c r="D15" s="60" t="n"/>
      <c r="E15" s="62" t="n"/>
      <c r="F15" s="60" t="n"/>
      <c r="G15" s="62" t="n"/>
      <c r="H15" s="63">
        <f>IFERROR(G15-E15,"")</f>
        <v/>
      </c>
      <c r="I15" s="64">
        <f>IF(F15="","",IF(IFERROR(DAYS(F15,B15),0)&gt;365,"Long-Term ✅","Short-Term ⚠️"))</f>
        <v/>
      </c>
      <c r="J15" s="70">
        <f>IFERROR(IF(H15&gt;0,H15*'⚙️ Settings'!C12,0),"")</f>
        <v/>
      </c>
    </row>
    <row r="16">
      <c r="B16" s="60" t="n"/>
      <c r="C16" s="60" t="n"/>
      <c r="D16" s="60" t="n"/>
      <c r="E16" s="62" t="n"/>
      <c r="F16" s="60" t="n"/>
      <c r="G16" s="62" t="n"/>
      <c r="H16" s="63">
        <f>IFERROR(G16-E16,"")</f>
        <v/>
      </c>
      <c r="I16" s="64">
        <f>IF(F16="","",IF(IFERROR(DAYS(F16,B16),0)&gt;365,"Long-Term ✅","Short-Term ⚠️"))</f>
        <v/>
      </c>
      <c r="J16" s="69">
        <f>IFERROR(IF(H16&gt;0,H16*'⚙️ Settings'!C12,0),"")</f>
        <v/>
      </c>
    </row>
    <row r="17">
      <c r="B17" s="60" t="n"/>
      <c r="C17" s="60" t="n"/>
      <c r="D17" s="60" t="n"/>
      <c r="E17" s="62" t="n"/>
      <c r="F17" s="60" t="n"/>
      <c r="G17" s="62" t="n"/>
      <c r="H17" s="63">
        <f>IFERROR(G17-E17,"")</f>
        <v/>
      </c>
      <c r="I17" s="64">
        <f>IF(F17="","",IF(IFERROR(DAYS(F17,B17),0)&gt;365,"Long-Term ✅","Short-Term ⚠️"))</f>
        <v/>
      </c>
      <c r="J17" s="70">
        <f>IFERROR(IF(H17&gt;0,H17*'⚙️ Settings'!C12,0),"")</f>
        <v/>
      </c>
    </row>
    <row r="18">
      <c r="B18" s="60" t="n"/>
      <c r="C18" s="60" t="n"/>
      <c r="D18" s="60" t="n"/>
      <c r="E18" s="62" t="n"/>
      <c r="F18" s="60" t="n"/>
      <c r="G18" s="62" t="n"/>
      <c r="H18" s="63">
        <f>IFERROR(G18-E18,"")</f>
        <v/>
      </c>
      <c r="I18" s="64">
        <f>IF(F18="","",IF(IFERROR(DAYS(F18,B18),0)&gt;365,"Long-Term ✅","Short-Term ⚠️"))</f>
        <v/>
      </c>
      <c r="J18" s="69">
        <f>IFERROR(IF(H18&gt;0,H18*'⚙️ Settings'!C12,0),"")</f>
        <v/>
      </c>
    </row>
    <row r="19">
      <c r="B19" s="60" t="n"/>
      <c r="C19" s="60" t="n"/>
      <c r="D19" s="60" t="n"/>
      <c r="E19" s="62" t="n"/>
      <c r="F19" s="60" t="n"/>
      <c r="G19" s="62" t="n"/>
      <c r="H19" s="63">
        <f>IFERROR(G19-E19,"")</f>
        <v/>
      </c>
      <c r="I19" s="64">
        <f>IF(F19="","",IF(IFERROR(DAYS(F19,B19),0)&gt;365,"Long-Term ✅","Short-Term ⚠️"))</f>
        <v/>
      </c>
      <c r="J19" s="70">
        <f>IFERROR(IF(H19&gt;0,H19*'⚙️ Settings'!C12,0),"")</f>
        <v/>
      </c>
    </row>
    <row r="20">
      <c r="B20" s="60" t="n"/>
      <c r="C20" s="60" t="n"/>
      <c r="D20" s="60" t="n"/>
      <c r="E20" s="62" t="n"/>
      <c r="F20" s="60" t="n"/>
      <c r="G20" s="62" t="n"/>
      <c r="H20" s="63">
        <f>IFERROR(G20-E20,"")</f>
        <v/>
      </c>
      <c r="I20" s="64">
        <f>IF(F20="","",IF(IFERROR(DAYS(F20,B20),0)&gt;365,"Long-Term ✅","Short-Term ⚠️"))</f>
        <v/>
      </c>
      <c r="J20" s="69">
        <f>IFERROR(IF(H20&gt;0,H20*'⚙️ Settings'!C12,0),"")</f>
        <v/>
      </c>
    </row>
    <row r="21">
      <c r="B21" s="60" t="n"/>
      <c r="C21" s="60" t="n"/>
      <c r="D21" s="60" t="n"/>
      <c r="E21" s="62" t="n"/>
      <c r="F21" s="60" t="n"/>
      <c r="G21" s="62" t="n"/>
      <c r="H21" s="63">
        <f>IFERROR(G21-E21,"")</f>
        <v/>
      </c>
      <c r="I21" s="64">
        <f>IF(F21="","",IF(IFERROR(DAYS(F21,B21),0)&gt;365,"Long-Term ✅","Short-Term ⚠️"))</f>
        <v/>
      </c>
      <c r="J21" s="70">
        <f>IFERROR(IF(H21&gt;0,H21*'⚙️ Settings'!C12,0),"")</f>
        <v/>
      </c>
    </row>
    <row r="22">
      <c r="B22" s="60" t="n"/>
      <c r="C22" s="60" t="n"/>
      <c r="D22" s="60" t="n"/>
      <c r="E22" s="62" t="n"/>
      <c r="F22" s="60" t="n"/>
      <c r="G22" s="62" t="n"/>
      <c r="H22" s="63">
        <f>IFERROR(G22-E22,"")</f>
        <v/>
      </c>
      <c r="I22" s="64">
        <f>IF(F22="","",IF(IFERROR(DAYS(F22,B22),0)&gt;365,"Long-Term ✅","Short-Term ⚠️"))</f>
        <v/>
      </c>
      <c r="J22" s="69">
        <f>IFERROR(IF(H22&gt;0,H22*'⚙️ Settings'!C12,0),"")</f>
        <v/>
      </c>
    </row>
    <row r="23">
      <c r="B23" s="60" t="n"/>
      <c r="C23" s="60" t="n"/>
      <c r="D23" s="60" t="n"/>
      <c r="E23" s="62" t="n"/>
      <c r="F23" s="60" t="n"/>
      <c r="G23" s="62" t="n"/>
      <c r="H23" s="63">
        <f>IFERROR(G23-E23,"")</f>
        <v/>
      </c>
      <c r="I23" s="64">
        <f>IF(F23="","",IF(IFERROR(DAYS(F23,B23),0)&gt;365,"Long-Term ✅","Short-Term ⚠️"))</f>
        <v/>
      </c>
      <c r="J23" s="70">
        <f>IFERROR(IF(H23&gt;0,H23*'⚙️ Settings'!C12,0),"")</f>
        <v/>
      </c>
    </row>
    <row r="24">
      <c r="B24" s="60" t="n"/>
      <c r="C24" s="60" t="n"/>
      <c r="D24" s="60" t="n"/>
      <c r="E24" s="62" t="n"/>
      <c r="F24" s="60" t="n"/>
      <c r="G24" s="62" t="n"/>
      <c r="H24" s="63">
        <f>IFERROR(G24-E24,"")</f>
        <v/>
      </c>
      <c r="I24" s="64">
        <f>IF(F24="","",IF(IFERROR(DAYS(F24,B24),0)&gt;365,"Long-Term ✅","Short-Term ⚠️"))</f>
        <v/>
      </c>
      <c r="J24" s="69">
        <f>IFERROR(IF(H24&gt;0,H24*'⚙️ Settings'!C12,0),"")</f>
        <v/>
      </c>
    </row>
    <row r="25">
      <c r="B25" s="60" t="n"/>
      <c r="C25" s="60" t="n"/>
      <c r="D25" s="60" t="n"/>
      <c r="E25" s="62" t="n"/>
      <c r="F25" s="60" t="n"/>
      <c r="G25" s="62" t="n"/>
      <c r="H25" s="63">
        <f>IFERROR(G25-E25,"")</f>
        <v/>
      </c>
      <c r="I25" s="64">
        <f>IF(F25="","",IF(IFERROR(DAYS(F25,B25),0)&gt;365,"Long-Term ✅","Short-Term ⚠️"))</f>
        <v/>
      </c>
      <c r="J25" s="70">
        <f>IFERROR(IF(H25&gt;0,H25*'⚙️ Settings'!C12,0),"")</f>
        <v/>
      </c>
    </row>
    <row r="26">
      <c r="B26" s="60" t="n"/>
      <c r="C26" s="60" t="n"/>
      <c r="D26" s="60" t="n"/>
      <c r="E26" s="62" t="n"/>
      <c r="F26" s="60" t="n"/>
      <c r="G26" s="62" t="n"/>
      <c r="H26" s="63">
        <f>IFERROR(G26-E26,"")</f>
        <v/>
      </c>
      <c r="I26" s="64">
        <f>IF(F26="","",IF(IFERROR(DAYS(F26,B26),0)&gt;365,"Long-Term ✅","Short-Term ⚠️"))</f>
        <v/>
      </c>
      <c r="J26" s="69">
        <f>IFERROR(IF(H26&gt;0,H26*'⚙️ Settings'!C12,0),"")</f>
        <v/>
      </c>
    </row>
    <row r="27">
      <c r="B27" s="60" t="n"/>
      <c r="C27" s="60" t="n"/>
      <c r="D27" s="60" t="n"/>
      <c r="E27" s="62" t="n"/>
      <c r="F27" s="60" t="n"/>
      <c r="G27" s="62" t="n"/>
      <c r="H27" s="63">
        <f>IFERROR(G27-E27,"")</f>
        <v/>
      </c>
      <c r="I27" s="64">
        <f>IF(F27="","",IF(IFERROR(DAYS(F27,B27),0)&gt;365,"Long-Term ✅","Short-Term ⚠️"))</f>
        <v/>
      </c>
      <c r="J27" s="70">
        <f>IFERROR(IF(H27&gt;0,H27*'⚙️ Settings'!C12,0),"")</f>
        <v/>
      </c>
    </row>
    <row r="28">
      <c r="B28" s="60" t="n"/>
      <c r="C28" s="60" t="n"/>
      <c r="D28" s="60" t="n"/>
      <c r="E28" s="62" t="n"/>
      <c r="F28" s="60" t="n"/>
      <c r="G28" s="62" t="n"/>
      <c r="H28" s="63">
        <f>IFERROR(G28-E28,"")</f>
        <v/>
      </c>
      <c r="I28" s="64">
        <f>IF(F28="","",IF(IFERROR(DAYS(F28,B28),0)&gt;365,"Long-Term ✅","Short-Term ⚠️"))</f>
        <v/>
      </c>
      <c r="J28" s="69">
        <f>IFERROR(IF(H28&gt;0,H28*'⚙️ Settings'!C12,0),"")</f>
        <v/>
      </c>
    </row>
    <row r="29">
      <c r="B29" s="60" t="n"/>
      <c r="C29" s="60" t="n"/>
      <c r="D29" s="60" t="n"/>
      <c r="E29" s="62" t="n"/>
      <c r="F29" s="60" t="n"/>
      <c r="G29" s="62" t="n"/>
      <c r="H29" s="63">
        <f>IFERROR(G29-E29,"")</f>
        <v/>
      </c>
      <c r="I29" s="64">
        <f>IF(F29="","",IF(IFERROR(DAYS(F29,B29),0)&gt;365,"Long-Term ✅","Short-Term ⚠️"))</f>
        <v/>
      </c>
      <c r="J29" s="70">
        <f>IFERROR(IF(H29&gt;0,H29*'⚙️ Settings'!C12,0),"")</f>
        <v/>
      </c>
    </row>
    <row r="30">
      <c r="B30" s="60" t="n"/>
      <c r="C30" s="60" t="n"/>
      <c r="D30" s="60" t="n"/>
      <c r="E30" s="62" t="n"/>
      <c r="F30" s="60" t="n"/>
      <c r="G30" s="62" t="n"/>
      <c r="H30" s="63">
        <f>IFERROR(G30-E30,"")</f>
        <v/>
      </c>
      <c r="I30" s="64">
        <f>IF(F30="","",IF(IFERROR(DAYS(F30,B30),0)&gt;365,"Long-Term ✅","Short-Term ⚠️"))</f>
        <v/>
      </c>
      <c r="J30" s="69">
        <f>IFERROR(IF(H30&gt;0,H30*'⚙️ Settings'!C12,0),"")</f>
        <v/>
      </c>
    </row>
    <row r="31">
      <c r="B31" s="60" t="n"/>
      <c r="C31" s="60" t="n"/>
      <c r="D31" s="60" t="n"/>
      <c r="E31" s="62" t="n"/>
      <c r="F31" s="60" t="n"/>
      <c r="G31" s="62" t="n"/>
      <c r="H31" s="63">
        <f>IFERROR(G31-E31,"")</f>
        <v/>
      </c>
      <c r="I31" s="64">
        <f>IF(F31="","",IF(IFERROR(DAYS(F31,B31),0)&gt;365,"Long-Term ✅","Short-Term ⚠️"))</f>
        <v/>
      </c>
      <c r="J31" s="70">
        <f>IFERROR(IF(H31&gt;0,H31*'⚙️ Settings'!C12,0),"")</f>
        <v/>
      </c>
    </row>
    <row r="32">
      <c r="B32" s="60" t="n"/>
      <c r="C32" s="60" t="n"/>
      <c r="D32" s="60" t="n"/>
      <c r="E32" s="62" t="n"/>
      <c r="F32" s="60" t="n"/>
      <c r="G32" s="62" t="n"/>
      <c r="H32" s="63">
        <f>IFERROR(G32-E32,"")</f>
        <v/>
      </c>
      <c r="I32" s="64">
        <f>IF(F32="","",IF(IFERROR(DAYS(F32,B32),0)&gt;365,"Long-Term ✅","Short-Term ⚠️"))</f>
        <v/>
      </c>
      <c r="J32" s="69">
        <f>IFERROR(IF(H32&gt;0,H32*'⚙️ Settings'!C12,0),"")</f>
        <v/>
      </c>
    </row>
    <row r="33">
      <c r="B33" s="60" t="n"/>
      <c r="C33" s="60" t="n"/>
      <c r="D33" s="60" t="n"/>
      <c r="E33" s="62" t="n"/>
      <c r="F33" s="60" t="n"/>
      <c r="G33" s="62" t="n"/>
      <c r="H33" s="63">
        <f>IFERROR(G33-E33,"")</f>
        <v/>
      </c>
      <c r="I33" s="64">
        <f>IF(F33="","",IF(IFERROR(DAYS(F33,B33),0)&gt;365,"Long-Term ✅","Short-Term ⚠️"))</f>
        <v/>
      </c>
      <c r="J33" s="70">
        <f>IFERROR(IF(H33&gt;0,H33*'⚙️ Settings'!C12,0),"")</f>
        <v/>
      </c>
    </row>
    <row r="34">
      <c r="B34" s="60" t="n"/>
      <c r="C34" s="60" t="n"/>
      <c r="D34" s="60" t="n"/>
      <c r="E34" s="62" t="n"/>
      <c r="F34" s="60" t="n"/>
      <c r="G34" s="62" t="n"/>
      <c r="H34" s="63">
        <f>IFERROR(G34-E34,"")</f>
        <v/>
      </c>
      <c r="I34" s="64">
        <f>IF(F34="","",IF(IFERROR(DAYS(F34,B34),0)&gt;365,"Long-Term ✅","Short-Term ⚠️"))</f>
        <v/>
      </c>
      <c r="J34" s="69">
        <f>IFERROR(IF(H34&gt;0,H34*'⚙️ Settings'!C12,0),"")</f>
        <v/>
      </c>
    </row>
    <row r="35">
      <c r="B35" s="60" t="n"/>
      <c r="C35" s="60" t="n"/>
      <c r="D35" s="60" t="n"/>
      <c r="E35" s="62" t="n"/>
      <c r="F35" s="60" t="n"/>
      <c r="G35" s="62" t="n"/>
      <c r="H35" s="63">
        <f>IFERROR(G35-E35,"")</f>
        <v/>
      </c>
      <c r="I35" s="64">
        <f>IF(F35="","",IF(IFERROR(DAYS(F35,B35),0)&gt;365,"Long-Term ✅","Short-Term ⚠️"))</f>
        <v/>
      </c>
      <c r="J35" s="70">
        <f>IFERROR(IF(H35&gt;0,H35*'⚙️ Settings'!C12,0),"")</f>
        <v/>
      </c>
    </row>
    <row r="36">
      <c r="B36" s="60" t="n"/>
      <c r="C36" s="60" t="n"/>
      <c r="D36" s="60" t="n"/>
      <c r="E36" s="62" t="n"/>
      <c r="F36" s="60" t="n"/>
      <c r="G36" s="62" t="n"/>
      <c r="H36" s="63">
        <f>IFERROR(G36-E36,"")</f>
        <v/>
      </c>
      <c r="I36" s="64">
        <f>IF(F36="","",IF(IFERROR(DAYS(F36,B36),0)&gt;365,"Long-Term ✅","Short-Term ⚠️"))</f>
        <v/>
      </c>
      <c r="J36" s="69">
        <f>IFERROR(IF(H36&gt;0,H36*'⚙️ Settings'!C12,0),"")</f>
        <v/>
      </c>
    </row>
    <row r="37">
      <c r="B37" s="60" t="n"/>
      <c r="C37" s="60" t="n"/>
      <c r="D37" s="60" t="n"/>
      <c r="E37" s="62" t="n"/>
      <c r="F37" s="60" t="n"/>
      <c r="G37" s="62" t="n"/>
      <c r="H37" s="63">
        <f>IFERROR(G37-E37,"")</f>
        <v/>
      </c>
      <c r="I37" s="64">
        <f>IF(F37="","",IF(IFERROR(DAYS(F37,B37),0)&gt;365,"Long-Term ✅","Short-Term ⚠️"))</f>
        <v/>
      </c>
      <c r="J37" s="70">
        <f>IFERROR(IF(H37&gt;0,H37*'⚙️ Settings'!C12,0),"")</f>
        <v/>
      </c>
    </row>
    <row r="38">
      <c r="B38" s="60" t="n"/>
      <c r="C38" s="60" t="n"/>
      <c r="D38" s="60" t="n"/>
      <c r="E38" s="62" t="n"/>
      <c r="F38" s="60" t="n"/>
      <c r="G38" s="62" t="n"/>
      <c r="H38" s="63">
        <f>IFERROR(G38-E38,"")</f>
        <v/>
      </c>
      <c r="I38" s="64">
        <f>IF(F38="","",IF(IFERROR(DAYS(F38,B38),0)&gt;365,"Long-Term ✅","Short-Term ⚠️"))</f>
        <v/>
      </c>
      <c r="J38" s="69">
        <f>IFERROR(IF(H38&gt;0,H38*'⚙️ Settings'!C12,0),"")</f>
        <v/>
      </c>
    </row>
    <row r="39">
      <c r="B39" s="60" t="n"/>
      <c r="C39" s="60" t="n"/>
      <c r="D39" s="60" t="n"/>
      <c r="E39" s="62" t="n"/>
      <c r="F39" s="60" t="n"/>
      <c r="G39" s="62" t="n"/>
      <c r="H39" s="63">
        <f>IFERROR(G39-E39,"")</f>
        <v/>
      </c>
      <c r="I39" s="64">
        <f>IF(F39="","",IF(IFERROR(DAYS(F39,B39),0)&gt;365,"Long-Term ✅","Short-Term ⚠️"))</f>
        <v/>
      </c>
      <c r="J39" s="70">
        <f>IFERROR(IF(H39&gt;0,H39*'⚙️ Settings'!C12,0),"")</f>
        <v/>
      </c>
    </row>
    <row r="40">
      <c r="B40" s="60" t="n"/>
      <c r="C40" s="60" t="n"/>
      <c r="D40" s="60" t="n"/>
      <c r="E40" s="62" t="n"/>
      <c r="F40" s="60" t="n"/>
      <c r="G40" s="62" t="n"/>
      <c r="H40" s="63">
        <f>IFERROR(G40-E40,"")</f>
        <v/>
      </c>
      <c r="I40" s="64">
        <f>IF(F40="","",IF(IFERROR(DAYS(F40,B40),0)&gt;365,"Long-Term ✅","Short-Term ⚠️"))</f>
        <v/>
      </c>
      <c r="J40" s="69">
        <f>IFERROR(IF(H40&gt;0,H40*'⚙️ Settings'!C12,0),"")</f>
        <v/>
      </c>
    </row>
    <row r="41">
      <c r="B41" s="60" t="n"/>
      <c r="C41" s="60" t="n"/>
      <c r="D41" s="60" t="n"/>
      <c r="E41" s="62" t="n"/>
      <c r="F41" s="60" t="n"/>
      <c r="G41" s="62" t="n"/>
      <c r="H41" s="63">
        <f>IFERROR(G41-E41,"")</f>
        <v/>
      </c>
      <c r="I41" s="64">
        <f>IF(F41="","",IF(IFERROR(DAYS(F41,B41),0)&gt;365,"Long-Term ✅","Short-Term ⚠️"))</f>
        <v/>
      </c>
      <c r="J41" s="70">
        <f>IFERROR(IF(H41&gt;0,H41*'⚙️ Settings'!C12,0),"")</f>
        <v/>
      </c>
    </row>
    <row r="42">
      <c r="B42" s="60" t="n"/>
      <c r="C42" s="60" t="n"/>
      <c r="D42" s="60" t="n"/>
      <c r="E42" s="62" t="n"/>
      <c r="F42" s="60" t="n"/>
      <c r="G42" s="62" t="n"/>
      <c r="H42" s="63">
        <f>IFERROR(G42-E42,"")</f>
        <v/>
      </c>
      <c r="I42" s="64">
        <f>IF(F42="","",IF(IFERROR(DAYS(F42,B42),0)&gt;365,"Long-Term ✅","Short-Term ⚠️"))</f>
        <v/>
      </c>
      <c r="J42" s="69">
        <f>IFERROR(IF(H42&gt;0,H42*'⚙️ Settings'!C12,0),"")</f>
        <v/>
      </c>
    </row>
    <row r="43">
      <c r="B43" s="60" t="n"/>
      <c r="C43" s="60" t="n"/>
      <c r="D43" s="60" t="n"/>
      <c r="E43" s="62" t="n"/>
      <c r="F43" s="60" t="n"/>
      <c r="G43" s="62" t="n"/>
      <c r="H43" s="63">
        <f>IFERROR(G43-E43,"")</f>
        <v/>
      </c>
      <c r="I43" s="64">
        <f>IF(F43="","",IF(IFERROR(DAYS(F43,B43),0)&gt;365,"Long-Term ✅","Short-Term ⚠️"))</f>
        <v/>
      </c>
      <c r="J43" s="70">
        <f>IFERROR(IF(H43&gt;0,H43*'⚙️ Settings'!C12,0),"")</f>
        <v/>
      </c>
    </row>
    <row r="44">
      <c r="B44" s="60" t="n"/>
      <c r="C44" s="60" t="n"/>
      <c r="D44" s="60" t="n"/>
      <c r="E44" s="62" t="n"/>
      <c r="F44" s="60" t="n"/>
      <c r="G44" s="62" t="n"/>
      <c r="H44" s="63">
        <f>IFERROR(G44-E44,"")</f>
        <v/>
      </c>
      <c r="I44" s="64">
        <f>IF(F44="","",IF(IFERROR(DAYS(F44,B44),0)&gt;365,"Long-Term ✅","Short-Term ⚠️"))</f>
        <v/>
      </c>
      <c r="J44" s="69">
        <f>IFERROR(IF(H44&gt;0,H44*'⚙️ Settings'!C12,0),"")</f>
        <v/>
      </c>
    </row>
    <row r="45">
      <c r="B45" s="60" t="n"/>
      <c r="C45" s="60" t="n"/>
      <c r="D45" s="60" t="n"/>
      <c r="E45" s="62" t="n"/>
      <c r="F45" s="60" t="n"/>
      <c r="G45" s="62" t="n"/>
      <c r="H45" s="63">
        <f>IFERROR(G45-E45,"")</f>
        <v/>
      </c>
      <c r="I45" s="64">
        <f>IF(F45="","",IF(IFERROR(DAYS(F45,B45),0)&gt;365,"Long-Term ✅","Short-Term ⚠️"))</f>
        <v/>
      </c>
      <c r="J45" s="70">
        <f>IFERROR(IF(H45&gt;0,H45*'⚙️ Settings'!C12,0),"")</f>
        <v/>
      </c>
    </row>
    <row r="46">
      <c r="B46" s="60" t="n"/>
      <c r="C46" s="60" t="n"/>
      <c r="D46" s="60" t="n"/>
      <c r="E46" s="62" t="n"/>
      <c r="F46" s="60" t="n"/>
      <c r="G46" s="62" t="n"/>
      <c r="H46" s="63">
        <f>IFERROR(G46-E46,"")</f>
        <v/>
      </c>
      <c r="I46" s="64">
        <f>IF(F46="","",IF(IFERROR(DAYS(F46,B46),0)&gt;365,"Long-Term ✅","Short-Term ⚠️"))</f>
        <v/>
      </c>
      <c r="J46" s="69">
        <f>IFERROR(IF(H46&gt;0,H46*'⚙️ Settings'!C12,0),"")</f>
        <v/>
      </c>
    </row>
    <row r="47">
      <c r="B47" s="60" t="n"/>
      <c r="C47" s="60" t="n"/>
      <c r="D47" s="60" t="n"/>
      <c r="E47" s="62" t="n"/>
      <c r="F47" s="60" t="n"/>
      <c r="G47" s="62" t="n"/>
      <c r="H47" s="63">
        <f>IFERROR(G47-E47,"")</f>
        <v/>
      </c>
      <c r="I47" s="64">
        <f>IF(F47="","",IF(IFERROR(DAYS(F47,B47),0)&gt;365,"Long-Term ✅","Short-Term ⚠️"))</f>
        <v/>
      </c>
      <c r="J47" s="70">
        <f>IFERROR(IF(H47&gt;0,H47*'⚙️ Settings'!C12,0),"")</f>
        <v/>
      </c>
    </row>
    <row r="48">
      <c r="B48" s="60" t="n"/>
      <c r="C48" s="60" t="n"/>
      <c r="D48" s="60" t="n"/>
      <c r="E48" s="62" t="n"/>
      <c r="F48" s="60" t="n"/>
      <c r="G48" s="62" t="n"/>
      <c r="H48" s="63">
        <f>IFERROR(G48-E48,"")</f>
        <v/>
      </c>
      <c r="I48" s="64">
        <f>IF(F48="","",IF(IFERROR(DAYS(F48,B48),0)&gt;365,"Long-Term ✅","Short-Term ⚠️"))</f>
        <v/>
      </c>
      <c r="J48" s="69">
        <f>IFERROR(IF(H48&gt;0,H48*'⚙️ Settings'!C12,0),"")</f>
        <v/>
      </c>
    </row>
    <row r="49">
      <c r="B49" s="60" t="n"/>
      <c r="C49" s="60" t="n"/>
      <c r="D49" s="60" t="n"/>
      <c r="E49" s="62" t="n"/>
      <c r="F49" s="60" t="n"/>
      <c r="G49" s="62" t="n"/>
      <c r="H49" s="63">
        <f>IFERROR(G49-E49,"")</f>
        <v/>
      </c>
      <c r="I49" s="64">
        <f>IF(F49="","",IF(IFERROR(DAYS(F49,B49),0)&gt;365,"Long-Term ✅","Short-Term ⚠️"))</f>
        <v/>
      </c>
      <c r="J49" s="70">
        <f>IFERROR(IF(H49&gt;0,H49*'⚙️ Settings'!C12,0),"")</f>
        <v/>
      </c>
    </row>
    <row r="50">
      <c r="B50" s="60" t="n"/>
      <c r="C50" s="60" t="n"/>
      <c r="D50" s="60" t="n"/>
      <c r="E50" s="62" t="n"/>
      <c r="F50" s="60" t="n"/>
      <c r="G50" s="62" t="n"/>
      <c r="H50" s="63">
        <f>IFERROR(G50-E50,"")</f>
        <v/>
      </c>
      <c r="I50" s="64">
        <f>IF(F50="","",IF(IFERROR(DAYS(F50,B50),0)&gt;365,"Long-Term ✅","Short-Term ⚠️"))</f>
        <v/>
      </c>
      <c r="J50" s="69">
        <f>IFERROR(IF(H50&gt;0,H50*'⚙️ Settings'!C12,0),"")</f>
        <v/>
      </c>
    </row>
    <row r="51">
      <c r="B51" s="60" t="n"/>
      <c r="C51" s="60" t="n"/>
      <c r="D51" s="60" t="n"/>
      <c r="E51" s="62" t="n"/>
      <c r="F51" s="60" t="n"/>
      <c r="G51" s="62" t="n"/>
      <c r="H51" s="63">
        <f>IFERROR(G51-E51,"")</f>
        <v/>
      </c>
      <c r="I51" s="64">
        <f>IF(F51="","",IF(IFERROR(DAYS(F51,B51),0)&gt;365,"Long-Term ✅","Short-Term ⚠️"))</f>
        <v/>
      </c>
      <c r="J51" s="70">
        <f>IFERROR(IF(H51&gt;0,H51*'⚙️ Settings'!C12,0),"")</f>
        <v/>
      </c>
    </row>
  </sheetData>
  <mergeCells count="3">
    <mergeCell ref="A1:J1"/>
    <mergeCell ref="A3:J3"/>
    <mergeCell ref="A2:J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pane xSplit="2" ySplit="8" topLeftCell="C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40" customHeight="1">
      <c r="A1" s="71" t="inlineStr">
        <is>
          <t>₿  CRYPTO INCOME DASHBOARD 2026</t>
        </is>
      </c>
    </row>
    <row r="2" ht="20" customHeight="1">
      <c r="A2" s="2" t="inlineStr">
        <is>
          <t>All KPIs auto-calculated from your Monthly sheet entries</t>
        </is>
      </c>
    </row>
    <row r="3" ht="18" customHeight="1">
      <c r="A3" s="15" t="inlineStr">
        <is>
          <t>PORTFOLIO KPIs</t>
        </is>
      </c>
    </row>
    <row r="4" ht="20" customHeight="1">
      <c r="B4" s="72" t="inlineStr">
        <is>
          <t>Total Rewards YTD</t>
        </is>
      </c>
      <c r="C4" s="72" t="inlineStr">
        <is>
          <t>Total Gas Fees</t>
        </is>
      </c>
      <c r="D4" s="72" t="inlineStr">
        <is>
          <t>Net Crypto Income</t>
        </is>
      </c>
      <c r="E4" s="72" t="inlineStr">
        <is>
          <t>Best Month Rewards</t>
        </is>
      </c>
      <c r="F4" s="72" t="inlineStr">
        <is>
          <t>Gas as % of Rewards</t>
        </is>
      </c>
      <c r="G4" s="72" t="inlineStr">
        <is>
          <t>Portfolio Value</t>
        </is>
      </c>
      <c r="H4" s="72" t="inlineStr">
        <is>
          <t>Effective APY</t>
        </is>
      </c>
      <c r="I4" s="72" t="inlineStr">
        <is>
          <t>Capital Gains YTD</t>
        </is>
      </c>
      <c r="J4" s="72" t="inlineStr">
        <is>
          <t>Estimated Tax Owed</t>
        </is>
      </c>
    </row>
    <row r="5" ht="50" customHeight="1">
      <c r="B5" s="73">
        <f>SUM('📅 Monthly'!C16:N16)</f>
        <v/>
      </c>
      <c r="C5" s="74">
        <f>SUM('📅 Monthly'!C25:N25)</f>
        <v/>
      </c>
      <c r="D5" s="73">
        <f>SUM('📅 Monthly'!C26:N26)</f>
        <v/>
      </c>
      <c r="E5" s="75">
        <f>MAX('📅 Monthly'!C16:N16)</f>
        <v/>
      </c>
      <c r="F5" s="76">
        <f>IFERROR(SUM('📅 Monthly'!C25:N25)/IF(SUM('📅 Monthly'!C16:N16)=0,1,SUM('📅 Monthly'!C16:N16)),0)</f>
        <v/>
      </c>
      <c r="G5" s="77">
        <f>SUM('🏦 Assets'!H5:H14)</f>
        <v/>
      </c>
      <c r="H5" s="78">
        <f>IFERROR(SUM('📅 Monthly'!C16:N16)/IF(SUM('🏦 Assets'!H5:H14)=0,1,SUM('🏦 Assets'!H5:H14)),0)</f>
        <v/>
      </c>
      <c r="I5" s="79">
        <f>IFERROR(SUM('💰 Tax Lots'!H5:H51),0)</f>
        <v/>
      </c>
      <c r="J5" s="80">
        <f>IFERROR(SUM('💰 Tax Lots'!J5:J51),0)</f>
        <v/>
      </c>
    </row>
    <row r="6" ht="12" customHeight="1">
      <c r="A6" s="81" t="n"/>
    </row>
    <row r="7" ht="18" customHeight="1">
      <c r="A7" s="15" t="inlineStr">
        <is>
          <t>MONTHLY PERFORMANCE</t>
        </is>
      </c>
    </row>
    <row r="8" ht="22" customHeight="1">
      <c r="B8" s="82" t="inlineStr">
        <is>
          <t>Metric</t>
        </is>
      </c>
      <c r="C8" s="17" t="inlineStr">
        <is>
          <t>Jan</t>
        </is>
      </c>
      <c r="D8" s="17" t="inlineStr">
        <is>
          <t>Feb</t>
        </is>
      </c>
      <c r="E8" s="17" t="inlineStr">
        <is>
          <t>Mar</t>
        </is>
      </c>
      <c r="F8" s="17" t="inlineStr">
        <is>
          <t>Apr</t>
        </is>
      </c>
      <c r="G8" s="17" t="inlineStr">
        <is>
          <t>May</t>
        </is>
      </c>
      <c r="H8" s="17" t="inlineStr">
        <is>
          <t>Jun</t>
        </is>
      </c>
      <c r="I8" s="17" t="inlineStr">
        <is>
          <t>Jul</t>
        </is>
      </c>
      <c r="J8" s="17" t="inlineStr">
        <is>
          <t>Aug</t>
        </is>
      </c>
      <c r="K8" s="17" t="inlineStr">
        <is>
          <t>Sep</t>
        </is>
      </c>
      <c r="L8" s="17" t="inlineStr">
        <is>
          <t>Oct</t>
        </is>
      </c>
      <c r="M8" s="17" t="inlineStr">
        <is>
          <t>Nov</t>
        </is>
      </c>
      <c r="N8" s="17" t="inlineStr">
        <is>
          <t>Dec</t>
        </is>
      </c>
    </row>
    <row r="9" ht="24" customHeight="1">
      <c r="B9" s="30" t="inlineStr">
        <is>
          <t>Total Rewards ($)</t>
        </is>
      </c>
      <c r="C9" s="36">
        <f>'📅 Monthly'!C16</f>
        <v/>
      </c>
      <c r="D9" s="36">
        <f>'📅 Monthly'!D16</f>
        <v/>
      </c>
      <c r="E9" s="36">
        <f>'📅 Monthly'!E16</f>
        <v/>
      </c>
      <c r="F9" s="36">
        <f>'📅 Monthly'!F16</f>
        <v/>
      </c>
      <c r="G9" s="36">
        <f>'📅 Monthly'!G16</f>
        <v/>
      </c>
      <c r="H9" s="36">
        <f>'📅 Monthly'!H16</f>
        <v/>
      </c>
      <c r="I9" s="36">
        <f>'📅 Monthly'!I16</f>
        <v/>
      </c>
      <c r="J9" s="36">
        <f>'📅 Monthly'!J16</f>
        <v/>
      </c>
      <c r="K9" s="36">
        <f>'📅 Monthly'!K16</f>
        <v/>
      </c>
      <c r="L9" s="36">
        <f>'📅 Monthly'!L16</f>
        <v/>
      </c>
      <c r="M9" s="36">
        <f>'📅 Monthly'!M16</f>
        <v/>
      </c>
      <c r="N9" s="36">
        <f>'📅 Monthly'!N16</f>
        <v/>
      </c>
    </row>
    <row r="10" ht="24" customHeight="1">
      <c r="B10" s="30" t="inlineStr">
        <is>
          <t>Gas Fees ($)</t>
        </is>
      </c>
      <c r="C10" s="83">
        <f>'📅 Monthly'!C25</f>
        <v/>
      </c>
      <c r="D10" s="83">
        <f>'📅 Monthly'!D25</f>
        <v/>
      </c>
      <c r="E10" s="83">
        <f>'📅 Monthly'!E25</f>
        <v/>
      </c>
      <c r="F10" s="83">
        <f>'📅 Monthly'!F25</f>
        <v/>
      </c>
      <c r="G10" s="83">
        <f>'📅 Monthly'!G25</f>
        <v/>
      </c>
      <c r="H10" s="83">
        <f>'📅 Monthly'!H25</f>
        <v/>
      </c>
      <c r="I10" s="83">
        <f>'📅 Monthly'!I25</f>
        <v/>
      </c>
      <c r="J10" s="83">
        <f>'📅 Monthly'!J25</f>
        <v/>
      </c>
      <c r="K10" s="83">
        <f>'📅 Monthly'!K25</f>
        <v/>
      </c>
      <c r="L10" s="83">
        <f>'📅 Monthly'!L25</f>
        <v/>
      </c>
      <c r="M10" s="83">
        <f>'📅 Monthly'!M25</f>
        <v/>
      </c>
      <c r="N10" s="83">
        <f>'📅 Monthly'!N25</f>
        <v/>
      </c>
    </row>
    <row r="11" ht="24" customHeight="1">
      <c r="B11" s="30" t="inlineStr">
        <is>
          <t>Net Income ($)</t>
        </is>
      </c>
      <c r="C11" s="36">
        <f>'📅 Monthly'!C26</f>
        <v/>
      </c>
      <c r="D11" s="36">
        <f>'📅 Monthly'!D26</f>
        <v/>
      </c>
      <c r="E11" s="36">
        <f>'📅 Monthly'!E26</f>
        <v/>
      </c>
      <c r="F11" s="36">
        <f>'📅 Monthly'!F26</f>
        <v/>
      </c>
      <c r="G11" s="36">
        <f>'📅 Monthly'!G26</f>
        <v/>
      </c>
      <c r="H11" s="36">
        <f>'📅 Monthly'!H26</f>
        <v/>
      </c>
      <c r="I11" s="36">
        <f>'📅 Monthly'!I26</f>
        <v/>
      </c>
      <c r="J11" s="36">
        <f>'📅 Monthly'!J26</f>
        <v/>
      </c>
      <c r="K11" s="36">
        <f>'📅 Monthly'!K26</f>
        <v/>
      </c>
      <c r="L11" s="36">
        <f>'📅 Monthly'!L26</f>
        <v/>
      </c>
      <c r="M11" s="36">
        <f>'📅 Monthly'!M26</f>
        <v/>
      </c>
      <c r="N11" s="36">
        <f>'📅 Monthly'!N26</f>
        <v/>
      </c>
    </row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</sheetData>
  <mergeCells count="5">
    <mergeCell ref="A1:J1"/>
    <mergeCell ref="A6:J6"/>
    <mergeCell ref="A3:J3"/>
    <mergeCell ref="A7:J7"/>
    <mergeCell ref="A2:J2"/>
  </mergeCells>
  <conditionalFormatting sqref="C9:N9">
    <cfRule type="colorScale" priority="1">
      <colorScale>
        <cfvo type="min"/>
        <cfvo type="percentile" val="50"/>
        <cfvo type="max"/>
        <color rgb="FFfee2e2"/>
        <color rgb="FFFEF9C3"/>
        <color rgb="FFd1fae5"/>
      </colorScale>
    </cfRule>
  </conditionalFormatting>
  <conditionalFormatting sqref="C11:N11">
    <cfRule type="cellIs" priority="2" operator="greaterThan" dxfId="0">
      <formula>0</formula>
    </cfRule>
    <cfRule type="cellIs" priority="3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2026-03-14T01:57:55Z</dcterms:created>
  <dcterms:modified xmlns:dcterms="http://purl.org/dc/terms/" xmlns:xsi="http://www.w3.org/2001/XMLSchema-instance" xsi:type="dcterms:W3CDTF">2026-03-14T01:57:55Z</dcterms:modified>
</cp:coreProperties>
</file>